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200" windowHeight="10035" tabRatio="500" activeTab="1"/>
  </bookViews>
  <sheets>
    <sheet name="Notes" sheetId="3" r:id="rId1"/>
    <sheet name="Main Sheet" sheetId="1" r:id="rId2"/>
    <sheet name="hourly cost" sheetId="15" r:id="rId3"/>
    <sheet name="daily cost" sheetId="16" r:id="rId4"/>
    <sheet name="weekly cost" sheetId="17" r:id="rId5"/>
    <sheet name="£ per m2 (hourly)" sheetId="21" r:id="rId6"/>
    <sheet name="£ per m2 (daily)" sheetId="25" r:id="rId7"/>
    <sheet name="£ per m2 (weekly)" sheetId="26" r:id="rId8"/>
  </sheets>
  <definedNames>
    <definedName name="s" localSheetId="6">'£ per m2 (daily)'!#REF!</definedName>
    <definedName name="s" localSheetId="5">'£ per m2 (hourly)'!#REF!</definedName>
    <definedName name="s" localSheetId="7">'£ per m2 (weekly)'!#REF!</definedName>
    <definedName name="s">'Main Sheet'!$D$177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26" l="1"/>
  <c r="R11" i="26"/>
  <c r="S12" i="26"/>
  <c r="R12" i="26"/>
  <c r="R14" i="26"/>
  <c r="S19" i="26"/>
  <c r="R19" i="26"/>
  <c r="R23" i="26"/>
  <c r="S28" i="26"/>
  <c r="R28" i="26"/>
  <c r="S30" i="26"/>
  <c r="R30" i="26"/>
  <c r="R21" i="26"/>
  <c r="T54" i="26"/>
  <c r="S54" i="26"/>
  <c r="R54" i="26"/>
  <c r="T55" i="26"/>
  <c r="S55" i="26"/>
  <c r="R55" i="26"/>
  <c r="R51" i="26"/>
  <c r="R60" i="26"/>
  <c r="R61" i="26"/>
  <c r="R31" i="26"/>
  <c r="R66" i="26"/>
  <c r="R49" i="26"/>
  <c r="R42" i="26"/>
  <c r="R76" i="26"/>
  <c r="R53" i="26"/>
  <c r="R24" i="26"/>
  <c r="S81" i="26"/>
  <c r="R81" i="26"/>
  <c r="S84" i="26"/>
  <c r="R84" i="26"/>
  <c r="R86" i="26"/>
  <c r="R57" i="26"/>
  <c r="R62" i="26"/>
  <c r="S4" i="26"/>
  <c r="R4" i="26"/>
  <c r="R6" i="26"/>
  <c r="S10" i="26"/>
  <c r="R10" i="26"/>
  <c r="R43" i="26"/>
  <c r="R67" i="26"/>
  <c r="R95" i="26"/>
  <c r="R97" i="26"/>
  <c r="R100" i="26"/>
  <c r="R138" i="26"/>
  <c r="R110" i="26"/>
  <c r="S91" i="26"/>
  <c r="R91" i="26"/>
  <c r="S79" i="26"/>
  <c r="R79" i="26"/>
  <c r="R113" i="26"/>
  <c r="R114" i="26"/>
  <c r="R104" i="26"/>
  <c r="R82" i="26"/>
  <c r="R123" i="26"/>
  <c r="R124" i="26"/>
  <c r="R103" i="26"/>
  <c r="R127" i="26"/>
  <c r="R121" i="26"/>
  <c r="R93" i="26"/>
  <c r="R130" i="26"/>
  <c r="R137" i="26"/>
  <c r="R135" i="26"/>
  <c r="R136" i="26"/>
  <c r="R109" i="26"/>
  <c r="R112" i="26"/>
  <c r="S139" i="26"/>
  <c r="R139" i="26"/>
  <c r="R152" i="26"/>
  <c r="S154" i="26"/>
  <c r="R154" i="26"/>
  <c r="S144" i="26"/>
  <c r="R144" i="26"/>
  <c r="R179" i="26"/>
  <c r="R125" i="26"/>
  <c r="R171" i="26"/>
  <c r="R155" i="26"/>
  <c r="R177" i="26"/>
  <c r="R180" i="26"/>
  <c r="R181" i="26"/>
  <c r="R184" i="26"/>
  <c r="R188" i="26"/>
  <c r="R189" i="26"/>
  <c r="R196" i="26"/>
  <c r="R161" i="26"/>
  <c r="S122" i="26"/>
  <c r="R122" i="26"/>
  <c r="S146" i="26"/>
  <c r="R146" i="26"/>
  <c r="R153" i="26"/>
  <c r="R102" i="26"/>
  <c r="R204" i="26"/>
  <c r="R207" i="26"/>
  <c r="R174" i="26"/>
  <c r="S169" i="26"/>
  <c r="R169" i="26"/>
  <c r="R170" i="26"/>
  <c r="R172" i="26"/>
  <c r="R226" i="26"/>
  <c r="S212" i="26"/>
  <c r="R212" i="26"/>
  <c r="S206" i="26"/>
  <c r="R206" i="26"/>
  <c r="R229" i="26"/>
  <c r="R205" i="26"/>
  <c r="R230" i="26"/>
  <c r="R234" i="26"/>
  <c r="R238" i="26"/>
  <c r="S239" i="26"/>
  <c r="R239" i="26"/>
  <c r="R228" i="26"/>
  <c r="T240" i="26"/>
  <c r="S240" i="26"/>
  <c r="R240" i="26"/>
  <c r="S235" i="26"/>
  <c r="R235" i="26"/>
  <c r="R245" i="26"/>
  <c r="S249" i="26"/>
  <c r="R249" i="26"/>
  <c r="R250" i="26"/>
  <c r="R254" i="26"/>
  <c r="R255" i="26"/>
  <c r="R256" i="26"/>
  <c r="T255" i="26"/>
  <c r="D255" i="26"/>
  <c r="U255" i="26"/>
  <c r="V255" i="26"/>
  <c r="C255" i="26"/>
  <c r="T254" i="26"/>
  <c r="D254" i="26"/>
  <c r="U254" i="26"/>
  <c r="V254" i="26"/>
  <c r="C254" i="26"/>
  <c r="T253" i="26"/>
  <c r="J253" i="26"/>
  <c r="D253" i="26"/>
  <c r="U253" i="26"/>
  <c r="E253" i="26"/>
  <c r="F253" i="26"/>
  <c r="G253" i="26"/>
  <c r="V253" i="26"/>
  <c r="C253" i="26"/>
  <c r="S252" i="26"/>
  <c r="T252" i="26"/>
  <c r="J252" i="26"/>
  <c r="D252" i="26"/>
  <c r="U252" i="26"/>
  <c r="G252" i="26"/>
  <c r="V252" i="26"/>
  <c r="C252" i="26"/>
  <c r="T251" i="26"/>
  <c r="J251" i="26"/>
  <c r="D251" i="26"/>
  <c r="U251" i="26"/>
  <c r="E251" i="26"/>
  <c r="F251" i="26"/>
  <c r="G251" i="26"/>
  <c r="V251" i="26"/>
  <c r="C251" i="26"/>
  <c r="T250" i="26"/>
  <c r="J250" i="26"/>
  <c r="D250" i="26"/>
  <c r="U250" i="26"/>
  <c r="G250" i="26"/>
  <c r="V250" i="26"/>
  <c r="C250" i="26"/>
  <c r="T249" i="26"/>
  <c r="J249" i="26"/>
  <c r="D249" i="26"/>
  <c r="U249" i="26"/>
  <c r="E249" i="26"/>
  <c r="F249" i="26"/>
  <c r="G249" i="26"/>
  <c r="V249" i="26"/>
  <c r="C249" i="26"/>
  <c r="S248" i="26"/>
  <c r="T248" i="26"/>
  <c r="J248" i="26"/>
  <c r="D248" i="26"/>
  <c r="U248" i="26"/>
  <c r="V248" i="26"/>
  <c r="C248" i="26"/>
  <c r="T247" i="26"/>
  <c r="J247" i="26"/>
  <c r="D247" i="26"/>
  <c r="U247" i="26"/>
  <c r="G247" i="26"/>
  <c r="V247" i="26"/>
  <c r="C247" i="26"/>
  <c r="J246" i="26"/>
  <c r="D246" i="26"/>
  <c r="U246" i="26"/>
  <c r="E246" i="26"/>
  <c r="F246" i="26"/>
  <c r="G246" i="26"/>
  <c r="V246" i="26"/>
  <c r="C246" i="26"/>
  <c r="S245" i="26"/>
  <c r="T245" i="26"/>
  <c r="J245" i="26"/>
  <c r="D245" i="26"/>
  <c r="U245" i="26"/>
  <c r="E245" i="26"/>
  <c r="F245" i="26"/>
  <c r="G245" i="26"/>
  <c r="V245" i="26"/>
  <c r="C245" i="26"/>
  <c r="S244" i="26"/>
  <c r="T244" i="26"/>
  <c r="J244" i="26"/>
  <c r="D244" i="26"/>
  <c r="U244" i="26"/>
  <c r="E244" i="26"/>
  <c r="F244" i="26"/>
  <c r="G244" i="26"/>
  <c r="V244" i="26"/>
  <c r="C244" i="26"/>
  <c r="S243" i="26"/>
  <c r="T243" i="26"/>
  <c r="J243" i="26"/>
  <c r="D243" i="26"/>
  <c r="U243" i="26"/>
  <c r="G243" i="26"/>
  <c r="V243" i="26"/>
  <c r="C243" i="26"/>
  <c r="S242" i="26"/>
  <c r="T242" i="26"/>
  <c r="J242" i="26"/>
  <c r="D242" i="26"/>
  <c r="U242" i="26"/>
  <c r="E242" i="26"/>
  <c r="F242" i="26"/>
  <c r="G242" i="26"/>
  <c r="V242" i="26"/>
  <c r="C242" i="26"/>
  <c r="S241" i="26"/>
  <c r="T241" i="26"/>
  <c r="J241" i="26"/>
  <c r="D241" i="26"/>
  <c r="U241" i="26"/>
  <c r="E241" i="26"/>
  <c r="F241" i="26"/>
  <c r="G241" i="26"/>
  <c r="V241" i="26"/>
  <c r="C241" i="26"/>
  <c r="T235" i="26"/>
  <c r="J235" i="26"/>
  <c r="D235" i="26"/>
  <c r="U235" i="26"/>
  <c r="E235" i="26"/>
  <c r="F235" i="26"/>
  <c r="G235" i="26"/>
  <c r="V235" i="26"/>
  <c r="C235" i="26"/>
  <c r="D240" i="26"/>
  <c r="U240" i="26"/>
  <c r="V240" i="26"/>
  <c r="C240" i="26"/>
  <c r="J228" i="26"/>
  <c r="D228" i="26"/>
  <c r="U228" i="26"/>
  <c r="V228" i="26"/>
  <c r="C228" i="26"/>
  <c r="T239" i="26"/>
  <c r="J239" i="26"/>
  <c r="D239" i="26"/>
  <c r="U239" i="26"/>
  <c r="E239" i="26"/>
  <c r="F239" i="26"/>
  <c r="G239" i="26"/>
  <c r="V239" i="26"/>
  <c r="C239" i="26"/>
  <c r="S238" i="26"/>
  <c r="T238" i="26"/>
  <c r="J238" i="26"/>
  <c r="D238" i="26"/>
  <c r="U238" i="26"/>
  <c r="E238" i="26"/>
  <c r="F238" i="26"/>
  <c r="G238" i="26"/>
  <c r="V238" i="26"/>
  <c r="C238" i="26"/>
  <c r="T237" i="26"/>
  <c r="J237" i="26"/>
  <c r="D237" i="26"/>
  <c r="U237" i="26"/>
  <c r="G237" i="26"/>
  <c r="V237" i="26"/>
  <c r="C237" i="26"/>
  <c r="T236" i="26"/>
  <c r="J236" i="26"/>
  <c r="D236" i="26"/>
  <c r="U236" i="26"/>
  <c r="E236" i="26"/>
  <c r="F236" i="26"/>
  <c r="G236" i="26"/>
  <c r="V236" i="26"/>
  <c r="C236" i="26"/>
  <c r="S234" i="26"/>
  <c r="T234" i="26"/>
  <c r="J234" i="26"/>
  <c r="D234" i="26"/>
  <c r="U234" i="26"/>
  <c r="E234" i="26"/>
  <c r="F234" i="26"/>
  <c r="G234" i="26"/>
  <c r="V234" i="26"/>
  <c r="C234" i="26"/>
  <c r="S233" i="26"/>
  <c r="T233" i="26"/>
  <c r="J233" i="26"/>
  <c r="D233" i="26"/>
  <c r="U233" i="26"/>
  <c r="E233" i="26"/>
  <c r="F233" i="26"/>
  <c r="G233" i="26"/>
  <c r="V233" i="26"/>
  <c r="C233" i="26"/>
  <c r="S232" i="26"/>
  <c r="T232" i="26"/>
  <c r="J232" i="26"/>
  <c r="D232" i="26"/>
  <c r="U232" i="26"/>
  <c r="E232" i="26"/>
  <c r="F232" i="26"/>
  <c r="G232" i="26"/>
  <c r="V232" i="26"/>
  <c r="C232" i="26"/>
  <c r="S231" i="26"/>
  <c r="T231" i="26"/>
  <c r="J231" i="26"/>
  <c r="D231" i="26"/>
  <c r="U231" i="26"/>
  <c r="E231" i="26"/>
  <c r="F231" i="26"/>
  <c r="G231" i="26"/>
  <c r="V231" i="26"/>
  <c r="C231" i="26"/>
  <c r="T230" i="26"/>
  <c r="J230" i="26"/>
  <c r="D230" i="26"/>
  <c r="U230" i="26"/>
  <c r="G230" i="26"/>
  <c r="V230" i="26"/>
  <c r="C230" i="26"/>
  <c r="J205" i="26"/>
  <c r="D205" i="26"/>
  <c r="U205" i="26"/>
  <c r="E205" i="26"/>
  <c r="F205" i="26"/>
  <c r="G205" i="26"/>
  <c r="V205" i="26"/>
  <c r="C205" i="26"/>
  <c r="T229" i="26"/>
  <c r="J229" i="26"/>
  <c r="D229" i="26"/>
  <c r="U229" i="26"/>
  <c r="E229" i="26"/>
  <c r="F229" i="26"/>
  <c r="G229" i="26"/>
  <c r="V229" i="26"/>
  <c r="C229" i="26"/>
  <c r="T206" i="26"/>
  <c r="J206" i="26"/>
  <c r="D206" i="26"/>
  <c r="U206" i="26"/>
  <c r="E206" i="26"/>
  <c r="F206" i="26"/>
  <c r="G206" i="26"/>
  <c r="V206" i="26"/>
  <c r="C206" i="26"/>
  <c r="T212" i="26"/>
  <c r="H212" i="26"/>
  <c r="I212" i="26"/>
  <c r="J212" i="26"/>
  <c r="D212" i="26"/>
  <c r="U212" i="26"/>
  <c r="G212" i="26"/>
  <c r="V212" i="26"/>
  <c r="C212" i="26"/>
  <c r="T227" i="26"/>
  <c r="J227" i="26"/>
  <c r="D227" i="26"/>
  <c r="U227" i="26"/>
  <c r="E227" i="26"/>
  <c r="F227" i="26"/>
  <c r="G227" i="26"/>
  <c r="V227" i="26"/>
  <c r="C227" i="26"/>
  <c r="S226" i="26"/>
  <c r="T226" i="26"/>
  <c r="J226" i="26"/>
  <c r="D226" i="26"/>
  <c r="U226" i="26"/>
  <c r="E226" i="26"/>
  <c r="F226" i="26"/>
  <c r="G226" i="26"/>
  <c r="V226" i="26"/>
  <c r="C226" i="26"/>
  <c r="S225" i="26"/>
  <c r="T225" i="26"/>
  <c r="J225" i="26"/>
  <c r="D225" i="26"/>
  <c r="U225" i="26"/>
  <c r="E225" i="26"/>
  <c r="F225" i="26"/>
  <c r="G225" i="26"/>
  <c r="V225" i="26"/>
  <c r="C225" i="26"/>
  <c r="J221" i="26"/>
  <c r="D221" i="26"/>
  <c r="U221" i="26"/>
  <c r="E221" i="26"/>
  <c r="F221" i="26"/>
  <c r="G221" i="26"/>
  <c r="V221" i="26"/>
  <c r="C221" i="26"/>
  <c r="J220" i="26"/>
  <c r="D220" i="26"/>
  <c r="U220" i="26"/>
  <c r="E220" i="26"/>
  <c r="F220" i="26"/>
  <c r="G220" i="26"/>
  <c r="V220" i="26"/>
  <c r="C220" i="26"/>
  <c r="S224" i="26"/>
  <c r="T224" i="26"/>
  <c r="J224" i="26"/>
  <c r="D224" i="26"/>
  <c r="U224" i="26"/>
  <c r="E224" i="26"/>
  <c r="F224" i="26"/>
  <c r="G224" i="26"/>
  <c r="V224" i="26"/>
  <c r="C224" i="26"/>
  <c r="S223" i="26"/>
  <c r="T223" i="26"/>
  <c r="J223" i="26"/>
  <c r="D223" i="26"/>
  <c r="U223" i="26"/>
  <c r="E223" i="26"/>
  <c r="F223" i="26"/>
  <c r="G223" i="26"/>
  <c r="V223" i="26"/>
  <c r="C223" i="26"/>
  <c r="T222" i="26"/>
  <c r="J222" i="26"/>
  <c r="D222" i="26"/>
  <c r="U222" i="26"/>
  <c r="G222" i="26"/>
  <c r="V222" i="26"/>
  <c r="C222" i="26"/>
  <c r="J217" i="26"/>
  <c r="D217" i="26"/>
  <c r="U217" i="26"/>
  <c r="E217" i="26"/>
  <c r="F217" i="26"/>
  <c r="G217" i="26"/>
  <c r="V217" i="26"/>
  <c r="C217" i="26"/>
  <c r="T219" i="26"/>
  <c r="J219" i="26"/>
  <c r="D219" i="26"/>
  <c r="U219" i="26"/>
  <c r="E219" i="26"/>
  <c r="F219" i="26"/>
  <c r="G219" i="26"/>
  <c r="V219" i="26"/>
  <c r="C219" i="26"/>
  <c r="T218" i="26"/>
  <c r="J218" i="26"/>
  <c r="D218" i="26"/>
  <c r="U218" i="26"/>
  <c r="E218" i="26"/>
  <c r="F218" i="26"/>
  <c r="G218" i="26"/>
  <c r="V218" i="26"/>
  <c r="C218" i="26"/>
  <c r="S216" i="26"/>
  <c r="T216" i="26"/>
  <c r="J216" i="26"/>
  <c r="D216" i="26"/>
  <c r="U216" i="26"/>
  <c r="E216" i="26"/>
  <c r="F216" i="26"/>
  <c r="G216" i="26"/>
  <c r="V216" i="26"/>
  <c r="C216" i="26"/>
  <c r="S215" i="26"/>
  <c r="T215" i="26"/>
  <c r="J215" i="26"/>
  <c r="D215" i="26"/>
  <c r="U215" i="26"/>
  <c r="V215" i="26"/>
  <c r="C215" i="26"/>
  <c r="S214" i="26"/>
  <c r="T214" i="26"/>
  <c r="J214" i="26"/>
  <c r="D214" i="26"/>
  <c r="U214" i="26"/>
  <c r="E214" i="26"/>
  <c r="F214" i="26"/>
  <c r="G214" i="26"/>
  <c r="V214" i="26"/>
  <c r="C214" i="26"/>
  <c r="T213" i="26"/>
  <c r="J213" i="26"/>
  <c r="D213" i="26"/>
  <c r="U213" i="26"/>
  <c r="E213" i="26"/>
  <c r="F213" i="26"/>
  <c r="G213" i="26"/>
  <c r="V213" i="26"/>
  <c r="C213" i="26"/>
  <c r="S211" i="26"/>
  <c r="T211" i="26"/>
  <c r="J211" i="26"/>
  <c r="D211" i="26"/>
  <c r="U211" i="26"/>
  <c r="E211" i="26"/>
  <c r="F211" i="26"/>
  <c r="G211" i="26"/>
  <c r="V211" i="26"/>
  <c r="C211" i="26"/>
  <c r="S210" i="26"/>
  <c r="T210" i="26"/>
  <c r="J210" i="26"/>
  <c r="D210" i="26"/>
  <c r="U210" i="26"/>
  <c r="E210" i="26"/>
  <c r="F210" i="26"/>
  <c r="G210" i="26"/>
  <c r="V210" i="26"/>
  <c r="C210" i="26"/>
  <c r="J172" i="26"/>
  <c r="D172" i="26"/>
  <c r="U172" i="26"/>
  <c r="E172" i="26"/>
  <c r="F172" i="26"/>
  <c r="G172" i="26"/>
  <c r="V172" i="26"/>
  <c r="C172" i="26"/>
  <c r="J170" i="26"/>
  <c r="D170" i="26"/>
  <c r="U170" i="26"/>
  <c r="E170" i="26"/>
  <c r="F170" i="26"/>
  <c r="G170" i="26"/>
  <c r="V170" i="26"/>
  <c r="C170" i="26"/>
  <c r="T169" i="26"/>
  <c r="J169" i="26"/>
  <c r="D169" i="26"/>
  <c r="U169" i="26"/>
  <c r="E169" i="26"/>
  <c r="F169" i="26"/>
  <c r="G169" i="26"/>
  <c r="V169" i="26"/>
  <c r="C169" i="26"/>
  <c r="J174" i="26"/>
  <c r="D174" i="26"/>
  <c r="U174" i="26"/>
  <c r="V174" i="26"/>
  <c r="C174" i="26"/>
  <c r="S209" i="26"/>
  <c r="T209" i="26"/>
  <c r="J209" i="26"/>
  <c r="D209" i="26"/>
  <c r="U209" i="26"/>
  <c r="G209" i="26"/>
  <c r="V209" i="26"/>
  <c r="C209" i="26"/>
  <c r="T208" i="26"/>
  <c r="J208" i="26"/>
  <c r="D208" i="26"/>
  <c r="U208" i="26"/>
  <c r="E208" i="26"/>
  <c r="F208" i="26"/>
  <c r="G208" i="26"/>
  <c r="V208" i="26"/>
  <c r="C208" i="26"/>
  <c r="T207" i="26"/>
  <c r="J207" i="26"/>
  <c r="D207" i="26"/>
  <c r="U207" i="26"/>
  <c r="E207" i="26"/>
  <c r="F207" i="26"/>
  <c r="G207" i="26"/>
  <c r="V207" i="26"/>
  <c r="C207" i="26"/>
  <c r="T204" i="26"/>
  <c r="J204" i="26"/>
  <c r="D204" i="26"/>
  <c r="U204" i="26"/>
  <c r="E204" i="26"/>
  <c r="F204" i="26"/>
  <c r="G204" i="26"/>
  <c r="V204" i="26"/>
  <c r="C204" i="26"/>
  <c r="T203" i="26"/>
  <c r="J203" i="26"/>
  <c r="D203" i="26"/>
  <c r="U203" i="26"/>
  <c r="E203" i="26"/>
  <c r="F203" i="26"/>
  <c r="G203" i="26"/>
  <c r="V203" i="26"/>
  <c r="C203" i="26"/>
  <c r="S202" i="26"/>
  <c r="T202" i="26"/>
  <c r="J202" i="26"/>
  <c r="D202" i="26"/>
  <c r="U202" i="26"/>
  <c r="E202" i="26"/>
  <c r="F202" i="26"/>
  <c r="G202" i="26"/>
  <c r="V202" i="26"/>
  <c r="C202" i="26"/>
  <c r="J102" i="26"/>
  <c r="D102" i="26"/>
  <c r="U102" i="26"/>
  <c r="E102" i="26"/>
  <c r="F102" i="26"/>
  <c r="G102" i="26"/>
  <c r="V102" i="26"/>
  <c r="C102" i="26"/>
  <c r="T201" i="26"/>
  <c r="J201" i="26"/>
  <c r="D201" i="26"/>
  <c r="U201" i="26"/>
  <c r="E201" i="26"/>
  <c r="F201" i="26"/>
  <c r="G201" i="26"/>
  <c r="V201" i="26"/>
  <c r="C201" i="26"/>
  <c r="T200" i="26"/>
  <c r="J200" i="26"/>
  <c r="D200" i="26"/>
  <c r="U200" i="26"/>
  <c r="G200" i="26"/>
  <c r="V200" i="26"/>
  <c r="C200" i="26"/>
  <c r="T199" i="26"/>
  <c r="J199" i="26"/>
  <c r="D199" i="26"/>
  <c r="U199" i="26"/>
  <c r="E199" i="26"/>
  <c r="F199" i="26"/>
  <c r="G199" i="26"/>
  <c r="V199" i="26"/>
  <c r="C199" i="26"/>
  <c r="T198" i="26"/>
  <c r="J198" i="26"/>
  <c r="D198" i="26"/>
  <c r="U198" i="26"/>
  <c r="G198" i="26"/>
  <c r="V198" i="26"/>
  <c r="C198" i="26"/>
  <c r="S197" i="26"/>
  <c r="T197" i="26"/>
  <c r="J197" i="26"/>
  <c r="D197" i="26"/>
  <c r="U197" i="26"/>
  <c r="E197" i="26"/>
  <c r="F197" i="26"/>
  <c r="G197" i="26"/>
  <c r="V197" i="26"/>
  <c r="C197" i="26"/>
  <c r="T195" i="26"/>
  <c r="J195" i="26"/>
  <c r="D195" i="26"/>
  <c r="U195" i="26"/>
  <c r="E195" i="26"/>
  <c r="F195" i="26"/>
  <c r="G195" i="26"/>
  <c r="V195" i="26"/>
  <c r="C195" i="26"/>
  <c r="J153" i="26"/>
  <c r="D153" i="26"/>
  <c r="U153" i="26"/>
  <c r="E153" i="26"/>
  <c r="F153" i="26"/>
  <c r="G153" i="26"/>
  <c r="V153" i="26"/>
  <c r="C153" i="26"/>
  <c r="T194" i="26"/>
  <c r="J194" i="26"/>
  <c r="D194" i="26"/>
  <c r="U194" i="26"/>
  <c r="E194" i="26"/>
  <c r="F194" i="26"/>
  <c r="G194" i="26"/>
  <c r="V194" i="26"/>
  <c r="C194" i="26"/>
  <c r="T193" i="26"/>
  <c r="J193" i="26"/>
  <c r="D193" i="26"/>
  <c r="U193" i="26"/>
  <c r="E193" i="26"/>
  <c r="F193" i="26"/>
  <c r="G193" i="26"/>
  <c r="V193" i="26"/>
  <c r="C193" i="26"/>
  <c r="T192" i="26"/>
  <c r="J192" i="26"/>
  <c r="D192" i="26"/>
  <c r="U192" i="26"/>
  <c r="G192" i="26"/>
  <c r="V192" i="26"/>
  <c r="C192" i="26"/>
  <c r="T191" i="26"/>
  <c r="J191" i="26"/>
  <c r="D191" i="26"/>
  <c r="U191" i="26"/>
  <c r="E191" i="26"/>
  <c r="F191" i="26"/>
  <c r="G191" i="26"/>
  <c r="V191" i="26"/>
  <c r="C191" i="26"/>
  <c r="T190" i="26"/>
  <c r="D190" i="26"/>
  <c r="U190" i="26"/>
  <c r="V190" i="26"/>
  <c r="C190" i="26"/>
  <c r="T146" i="26"/>
  <c r="J146" i="26"/>
  <c r="D146" i="26"/>
  <c r="U146" i="26"/>
  <c r="E146" i="26"/>
  <c r="F146" i="26"/>
  <c r="G146" i="26"/>
  <c r="V146" i="26"/>
  <c r="C146" i="26"/>
  <c r="J122" i="26"/>
  <c r="D122" i="26"/>
  <c r="U122" i="26"/>
  <c r="E122" i="26"/>
  <c r="F122" i="26"/>
  <c r="G122" i="26"/>
  <c r="V122" i="26"/>
  <c r="C122" i="26"/>
  <c r="T161" i="26"/>
  <c r="J161" i="26"/>
  <c r="D161" i="26"/>
  <c r="U161" i="26"/>
  <c r="E161" i="26"/>
  <c r="F161" i="26"/>
  <c r="G161" i="26"/>
  <c r="V161" i="26"/>
  <c r="C161" i="26"/>
  <c r="J196" i="26"/>
  <c r="D196" i="26"/>
  <c r="U196" i="26"/>
  <c r="V196" i="26"/>
  <c r="C196" i="26"/>
  <c r="T189" i="26"/>
  <c r="J189" i="26"/>
  <c r="D189" i="26"/>
  <c r="U189" i="26"/>
  <c r="V189" i="26"/>
  <c r="C189" i="26"/>
  <c r="T188" i="26"/>
  <c r="J188" i="26"/>
  <c r="D188" i="26"/>
  <c r="U188" i="26"/>
  <c r="V188" i="26"/>
  <c r="C188" i="26"/>
  <c r="T187" i="26"/>
  <c r="J187" i="26"/>
  <c r="D187" i="26"/>
  <c r="U187" i="26"/>
  <c r="E187" i="26"/>
  <c r="F187" i="26"/>
  <c r="G187" i="26"/>
  <c r="V187" i="26"/>
  <c r="C187" i="26"/>
  <c r="S186" i="26"/>
  <c r="T186" i="26"/>
  <c r="J186" i="26"/>
  <c r="D186" i="26"/>
  <c r="U186" i="26"/>
  <c r="E186" i="26"/>
  <c r="F186" i="26"/>
  <c r="G186" i="26"/>
  <c r="V186" i="26"/>
  <c r="C186" i="26"/>
  <c r="J165" i="26"/>
  <c r="D165" i="26"/>
  <c r="U165" i="26"/>
  <c r="E165" i="26"/>
  <c r="F165" i="26"/>
  <c r="G165" i="26"/>
  <c r="V165" i="26"/>
  <c r="C165" i="26"/>
  <c r="J164" i="26"/>
  <c r="D164" i="26"/>
  <c r="U164" i="26"/>
  <c r="E164" i="26"/>
  <c r="F164" i="26"/>
  <c r="G164" i="26"/>
  <c r="V164" i="26"/>
  <c r="C164" i="26"/>
  <c r="T185" i="26"/>
  <c r="J185" i="26"/>
  <c r="D185" i="26"/>
  <c r="U185" i="26"/>
  <c r="E185" i="26"/>
  <c r="F185" i="26"/>
  <c r="G185" i="26"/>
  <c r="V185" i="26"/>
  <c r="C185" i="26"/>
  <c r="T184" i="26"/>
  <c r="J184" i="26"/>
  <c r="D184" i="26"/>
  <c r="U184" i="26"/>
  <c r="S184" i="26"/>
  <c r="E184" i="26"/>
  <c r="F184" i="26"/>
  <c r="G184" i="26"/>
  <c r="V184" i="26"/>
  <c r="C184" i="26"/>
  <c r="T183" i="26"/>
  <c r="J183" i="26"/>
  <c r="D183" i="26"/>
  <c r="U183" i="26"/>
  <c r="E183" i="26"/>
  <c r="F183" i="26"/>
  <c r="G183" i="26"/>
  <c r="V183" i="26"/>
  <c r="C183" i="26"/>
  <c r="T182" i="26"/>
  <c r="J182" i="26"/>
  <c r="D182" i="26"/>
  <c r="U182" i="26"/>
  <c r="E182" i="26"/>
  <c r="F182" i="26"/>
  <c r="G182" i="26"/>
  <c r="V182" i="26"/>
  <c r="C182" i="26"/>
  <c r="T181" i="26"/>
  <c r="J181" i="26"/>
  <c r="D181" i="26"/>
  <c r="U181" i="26"/>
  <c r="S181" i="26"/>
  <c r="E181" i="26"/>
  <c r="F181" i="26"/>
  <c r="G181" i="26"/>
  <c r="V181" i="26"/>
  <c r="C181" i="26"/>
  <c r="T180" i="26"/>
  <c r="J180" i="26"/>
  <c r="D180" i="26"/>
  <c r="U180" i="26"/>
  <c r="E180" i="26"/>
  <c r="F180" i="26"/>
  <c r="G180" i="26"/>
  <c r="V180" i="26"/>
  <c r="C180" i="26"/>
  <c r="S178" i="26"/>
  <c r="T178" i="26"/>
  <c r="J178" i="26"/>
  <c r="D178" i="26"/>
  <c r="U178" i="26"/>
  <c r="E178" i="26"/>
  <c r="F178" i="26"/>
  <c r="G178" i="26"/>
  <c r="V178" i="26"/>
  <c r="C178" i="26"/>
  <c r="T177" i="26"/>
  <c r="J177" i="26"/>
  <c r="D177" i="26"/>
  <c r="U177" i="26"/>
  <c r="G177" i="26"/>
  <c r="V177" i="26"/>
  <c r="C177" i="26"/>
  <c r="S176" i="26"/>
  <c r="T176" i="26"/>
  <c r="J176" i="26"/>
  <c r="D176" i="26"/>
  <c r="U176" i="26"/>
  <c r="E176" i="26"/>
  <c r="F176" i="26"/>
  <c r="G176" i="26"/>
  <c r="V176" i="26"/>
  <c r="C176" i="26"/>
  <c r="J155" i="26"/>
  <c r="D155" i="26"/>
  <c r="U155" i="26"/>
  <c r="E155" i="26"/>
  <c r="F155" i="26"/>
  <c r="G155" i="26"/>
  <c r="V155" i="26"/>
  <c r="C155" i="26"/>
  <c r="T175" i="26"/>
  <c r="J175" i="26"/>
  <c r="D175" i="26"/>
  <c r="U175" i="26"/>
  <c r="E175" i="26"/>
  <c r="F175" i="26"/>
  <c r="G175" i="26"/>
  <c r="V175" i="26"/>
  <c r="C175" i="26"/>
  <c r="J96" i="26"/>
  <c r="D96" i="26"/>
  <c r="U96" i="26"/>
  <c r="E96" i="26"/>
  <c r="F96" i="26"/>
  <c r="G96" i="26"/>
  <c r="V96" i="26"/>
  <c r="C96" i="26"/>
  <c r="S173" i="26"/>
  <c r="T173" i="26"/>
  <c r="J173" i="26"/>
  <c r="D173" i="26"/>
  <c r="U173" i="26"/>
  <c r="E173" i="26"/>
  <c r="F173" i="26"/>
  <c r="G173" i="26"/>
  <c r="V173" i="26"/>
  <c r="C173" i="26"/>
  <c r="J171" i="26"/>
  <c r="D171" i="26"/>
  <c r="U171" i="26"/>
  <c r="V171" i="26"/>
  <c r="C171" i="26"/>
  <c r="J159" i="26"/>
  <c r="D159" i="26"/>
  <c r="U159" i="26"/>
  <c r="E159" i="26"/>
  <c r="F159" i="26"/>
  <c r="G159" i="26"/>
  <c r="V159" i="26"/>
  <c r="C159" i="26"/>
  <c r="J125" i="26"/>
  <c r="D125" i="26"/>
  <c r="U125" i="26"/>
  <c r="E125" i="26"/>
  <c r="F125" i="26"/>
  <c r="G125" i="26"/>
  <c r="V125" i="26"/>
  <c r="C125" i="26"/>
  <c r="S168" i="26"/>
  <c r="T168" i="26"/>
  <c r="J168" i="26"/>
  <c r="D168" i="26"/>
  <c r="U168" i="26"/>
  <c r="E168" i="26"/>
  <c r="F168" i="26"/>
  <c r="G168" i="26"/>
  <c r="V168" i="26"/>
  <c r="C168" i="26"/>
  <c r="T167" i="26"/>
  <c r="J167" i="26"/>
  <c r="D167" i="26"/>
  <c r="U167" i="26"/>
  <c r="V167" i="26"/>
  <c r="C167" i="26"/>
  <c r="T166" i="26"/>
  <c r="J166" i="26"/>
  <c r="D166" i="26"/>
  <c r="U166" i="26"/>
  <c r="V166" i="26"/>
  <c r="C166" i="26"/>
  <c r="J179" i="26"/>
  <c r="D179" i="26"/>
  <c r="U179" i="26"/>
  <c r="V179" i="26"/>
  <c r="C179" i="26"/>
  <c r="S163" i="26"/>
  <c r="T163" i="26"/>
  <c r="J163" i="26"/>
  <c r="D163" i="26"/>
  <c r="U163" i="26"/>
  <c r="E163" i="26"/>
  <c r="F163" i="26"/>
  <c r="G163" i="26"/>
  <c r="V163" i="26"/>
  <c r="C163" i="26"/>
  <c r="S162" i="26"/>
  <c r="T162" i="26"/>
  <c r="J162" i="26"/>
  <c r="D162" i="26"/>
  <c r="U162" i="26"/>
  <c r="V162" i="26"/>
  <c r="C162" i="26"/>
  <c r="T160" i="26"/>
  <c r="J160" i="26"/>
  <c r="D160" i="26"/>
  <c r="U160" i="26"/>
  <c r="G160" i="26"/>
  <c r="V160" i="26"/>
  <c r="C160" i="26"/>
  <c r="T158" i="26"/>
  <c r="J158" i="26"/>
  <c r="D158" i="26"/>
  <c r="U158" i="26"/>
  <c r="E158" i="26"/>
  <c r="F158" i="26"/>
  <c r="G158" i="26"/>
  <c r="V158" i="26"/>
  <c r="C158" i="26"/>
  <c r="T157" i="26"/>
  <c r="J157" i="26"/>
  <c r="D157" i="26"/>
  <c r="U157" i="26"/>
  <c r="E157" i="26"/>
  <c r="F157" i="26"/>
  <c r="G157" i="26"/>
  <c r="V157" i="26"/>
  <c r="C157" i="26"/>
  <c r="S156" i="26"/>
  <c r="T156" i="26"/>
  <c r="J156" i="26"/>
  <c r="D156" i="26"/>
  <c r="U156" i="26"/>
  <c r="E156" i="26"/>
  <c r="F156" i="26"/>
  <c r="G156" i="26"/>
  <c r="V156" i="26"/>
  <c r="C156" i="26"/>
  <c r="T144" i="26"/>
  <c r="J144" i="26"/>
  <c r="D144" i="26"/>
  <c r="U144" i="26"/>
  <c r="E144" i="26"/>
  <c r="F144" i="26"/>
  <c r="G144" i="26"/>
  <c r="V144" i="26"/>
  <c r="C144" i="26"/>
  <c r="T154" i="26"/>
  <c r="J154" i="26"/>
  <c r="D154" i="26"/>
  <c r="U154" i="26"/>
  <c r="V154" i="26"/>
  <c r="C154" i="26"/>
  <c r="T152" i="26"/>
  <c r="J152" i="26"/>
  <c r="D152" i="26"/>
  <c r="U152" i="26"/>
  <c r="F152" i="26"/>
  <c r="G152" i="26"/>
  <c r="V152" i="26"/>
  <c r="C152" i="26"/>
  <c r="T151" i="26"/>
  <c r="J151" i="26"/>
  <c r="D151" i="26"/>
  <c r="U151" i="26"/>
  <c r="E151" i="26"/>
  <c r="F151" i="26"/>
  <c r="G151" i="26"/>
  <c r="V151" i="26"/>
  <c r="C151" i="26"/>
  <c r="T139" i="26"/>
  <c r="J139" i="26"/>
  <c r="D139" i="26"/>
  <c r="U139" i="26"/>
  <c r="E139" i="26"/>
  <c r="F139" i="26"/>
  <c r="G139" i="26"/>
  <c r="V139" i="26"/>
  <c r="C139" i="26"/>
  <c r="S150" i="26"/>
  <c r="T150" i="26"/>
  <c r="J150" i="26"/>
  <c r="D150" i="26"/>
  <c r="U150" i="26"/>
  <c r="E150" i="26"/>
  <c r="F150" i="26"/>
  <c r="G150" i="26"/>
  <c r="V150" i="26"/>
  <c r="C150" i="26"/>
  <c r="S149" i="26"/>
  <c r="T149" i="26"/>
  <c r="J149" i="26"/>
  <c r="D149" i="26"/>
  <c r="U149" i="26"/>
  <c r="E149" i="26"/>
  <c r="F149" i="26"/>
  <c r="G149" i="26"/>
  <c r="V149" i="26"/>
  <c r="C149" i="26"/>
  <c r="S148" i="26"/>
  <c r="T148" i="26"/>
  <c r="J148" i="26"/>
  <c r="D148" i="26"/>
  <c r="U148" i="26"/>
  <c r="E148" i="26"/>
  <c r="F148" i="26"/>
  <c r="G148" i="26"/>
  <c r="V148" i="26"/>
  <c r="C148" i="26"/>
  <c r="T147" i="26"/>
  <c r="J147" i="26"/>
  <c r="D147" i="26"/>
  <c r="U147" i="26"/>
  <c r="E147" i="26"/>
  <c r="F147" i="26"/>
  <c r="G147" i="26"/>
  <c r="V147" i="26"/>
  <c r="C147" i="26"/>
  <c r="J112" i="26"/>
  <c r="D112" i="26"/>
  <c r="U112" i="26"/>
  <c r="V112" i="26"/>
  <c r="C112" i="26"/>
  <c r="S145" i="26"/>
  <c r="T145" i="26"/>
  <c r="J145" i="26"/>
  <c r="D145" i="26"/>
  <c r="U145" i="26"/>
  <c r="E145" i="26"/>
  <c r="F145" i="26"/>
  <c r="G145" i="26"/>
  <c r="V145" i="26"/>
  <c r="C145" i="26"/>
  <c r="J109" i="26"/>
  <c r="D109" i="26"/>
  <c r="U109" i="26"/>
  <c r="E109" i="26"/>
  <c r="F109" i="26"/>
  <c r="G109" i="26"/>
  <c r="V109" i="26"/>
  <c r="C109" i="26"/>
  <c r="T143" i="26"/>
  <c r="J143" i="26"/>
  <c r="D143" i="26"/>
  <c r="U143" i="26"/>
  <c r="G143" i="26"/>
  <c r="V143" i="26"/>
  <c r="C143" i="26"/>
  <c r="J136" i="26"/>
  <c r="D136" i="26"/>
  <c r="U136" i="26"/>
  <c r="V136" i="26"/>
  <c r="C136" i="26"/>
  <c r="J135" i="26"/>
  <c r="D135" i="26"/>
  <c r="U135" i="26"/>
  <c r="V135" i="26"/>
  <c r="C135" i="26"/>
  <c r="S142" i="26"/>
  <c r="T142" i="26"/>
  <c r="J142" i="26"/>
  <c r="D142" i="26"/>
  <c r="U142" i="26"/>
  <c r="E142" i="26"/>
  <c r="F142" i="26"/>
  <c r="G142" i="26"/>
  <c r="V142" i="26"/>
  <c r="C142" i="26"/>
  <c r="S141" i="26"/>
  <c r="T141" i="26"/>
  <c r="J141" i="26"/>
  <c r="D141" i="26"/>
  <c r="U141" i="26"/>
  <c r="E141" i="26"/>
  <c r="F141" i="26"/>
  <c r="G141" i="26"/>
  <c r="V141" i="26"/>
  <c r="C141" i="26"/>
  <c r="S140" i="26"/>
  <c r="T140" i="26"/>
  <c r="J140" i="26"/>
  <c r="D140" i="26"/>
  <c r="U140" i="26"/>
  <c r="E140" i="26"/>
  <c r="F140" i="26"/>
  <c r="G140" i="26"/>
  <c r="V140" i="26"/>
  <c r="C140" i="26"/>
  <c r="J118" i="26"/>
  <c r="D118" i="26"/>
  <c r="U118" i="26"/>
  <c r="E118" i="26"/>
  <c r="F118" i="26"/>
  <c r="G118" i="26"/>
  <c r="V118" i="26"/>
  <c r="C118" i="26"/>
  <c r="T137" i="26"/>
  <c r="J137" i="26"/>
  <c r="D137" i="26"/>
  <c r="U137" i="26"/>
  <c r="G137" i="26"/>
  <c r="V137" i="26"/>
  <c r="C137" i="26"/>
  <c r="S134" i="26"/>
  <c r="T134" i="26"/>
  <c r="J134" i="26"/>
  <c r="D134" i="26"/>
  <c r="U134" i="26"/>
  <c r="E134" i="26"/>
  <c r="F134" i="26"/>
  <c r="G134" i="26"/>
  <c r="V134" i="26"/>
  <c r="C134" i="26"/>
  <c r="S133" i="26"/>
  <c r="T133" i="26"/>
  <c r="J133" i="26"/>
  <c r="D133" i="26"/>
  <c r="U133" i="26"/>
  <c r="E133" i="26"/>
  <c r="F133" i="26"/>
  <c r="G133" i="26"/>
  <c r="V133" i="26"/>
  <c r="C133" i="26"/>
  <c r="S132" i="26"/>
  <c r="T132" i="26"/>
  <c r="J132" i="26"/>
  <c r="D132" i="26"/>
  <c r="U132" i="26"/>
  <c r="E132" i="26"/>
  <c r="F132" i="26"/>
  <c r="G132" i="26"/>
  <c r="V132" i="26"/>
  <c r="C132" i="26"/>
  <c r="T131" i="26"/>
  <c r="J131" i="26"/>
  <c r="D131" i="26"/>
  <c r="U131" i="26"/>
  <c r="E131" i="26"/>
  <c r="F131" i="26"/>
  <c r="G131" i="26"/>
  <c r="V131" i="26"/>
  <c r="C131" i="26"/>
  <c r="J130" i="26"/>
  <c r="D130" i="26"/>
  <c r="U130" i="26"/>
  <c r="E130" i="26"/>
  <c r="F130" i="26"/>
  <c r="G130" i="26"/>
  <c r="V130" i="26"/>
  <c r="C130" i="26"/>
  <c r="J93" i="26"/>
  <c r="D93" i="26"/>
  <c r="U93" i="26"/>
  <c r="E93" i="26"/>
  <c r="F93" i="26"/>
  <c r="G93" i="26"/>
  <c r="V93" i="26"/>
  <c r="C93" i="26"/>
  <c r="J56" i="26"/>
  <c r="D56" i="26"/>
  <c r="U56" i="26"/>
  <c r="E56" i="26"/>
  <c r="F56" i="26"/>
  <c r="G56" i="26"/>
  <c r="V56" i="26"/>
  <c r="C56" i="26"/>
  <c r="J121" i="26"/>
  <c r="D121" i="26"/>
  <c r="U121" i="26"/>
  <c r="E121" i="26"/>
  <c r="F121" i="26"/>
  <c r="G121" i="26"/>
  <c r="V121" i="26"/>
  <c r="C121" i="26"/>
  <c r="S129" i="26"/>
  <c r="T129" i="26"/>
  <c r="J129" i="26"/>
  <c r="D129" i="26"/>
  <c r="U129" i="26"/>
  <c r="E129" i="26"/>
  <c r="F129" i="26"/>
  <c r="G129" i="26"/>
  <c r="V129" i="26"/>
  <c r="C129" i="26"/>
  <c r="S128" i="26"/>
  <c r="T128" i="26"/>
  <c r="J128" i="26"/>
  <c r="D128" i="26"/>
  <c r="U128" i="26"/>
  <c r="E128" i="26"/>
  <c r="F128" i="26"/>
  <c r="G128" i="26"/>
  <c r="V128" i="26"/>
  <c r="C128" i="26"/>
  <c r="T127" i="26"/>
  <c r="J127" i="26"/>
  <c r="D127" i="26"/>
  <c r="U127" i="26"/>
  <c r="E127" i="26"/>
  <c r="F127" i="26"/>
  <c r="G127" i="26"/>
  <c r="V127" i="26"/>
  <c r="C127" i="26"/>
  <c r="T126" i="26"/>
  <c r="J126" i="26"/>
  <c r="D126" i="26"/>
  <c r="U126" i="26"/>
  <c r="E126" i="26"/>
  <c r="F126" i="26"/>
  <c r="G126" i="26"/>
  <c r="V126" i="26"/>
  <c r="C126" i="26"/>
  <c r="T103" i="26"/>
  <c r="J103" i="26"/>
  <c r="D103" i="26"/>
  <c r="U103" i="26"/>
  <c r="E103" i="26"/>
  <c r="F103" i="26"/>
  <c r="G103" i="26"/>
  <c r="V103" i="26"/>
  <c r="C103" i="26"/>
  <c r="T124" i="26"/>
  <c r="J124" i="26"/>
  <c r="D124" i="26"/>
  <c r="U124" i="26"/>
  <c r="F124" i="26"/>
  <c r="G124" i="26"/>
  <c r="V124" i="26"/>
  <c r="C124" i="26"/>
  <c r="T123" i="26"/>
  <c r="J123" i="26"/>
  <c r="D123" i="26"/>
  <c r="U123" i="26"/>
  <c r="E123" i="26"/>
  <c r="F123" i="26"/>
  <c r="G123" i="26"/>
  <c r="V123" i="26"/>
  <c r="C123" i="26"/>
  <c r="T92" i="26"/>
  <c r="J92" i="26"/>
  <c r="D92" i="26"/>
  <c r="U92" i="26"/>
  <c r="E92" i="26"/>
  <c r="F92" i="26"/>
  <c r="G92" i="26"/>
  <c r="V92" i="26"/>
  <c r="C92" i="26"/>
  <c r="S120" i="26"/>
  <c r="T120" i="26"/>
  <c r="J120" i="26"/>
  <c r="D120" i="26"/>
  <c r="U120" i="26"/>
  <c r="E120" i="26"/>
  <c r="F120" i="26"/>
  <c r="G120" i="26"/>
  <c r="V120" i="26"/>
  <c r="C120" i="26"/>
  <c r="H82" i="26"/>
  <c r="I82" i="26"/>
  <c r="J82" i="26"/>
  <c r="D82" i="26"/>
  <c r="U82" i="26"/>
  <c r="G82" i="26"/>
  <c r="V82" i="26"/>
  <c r="C82" i="26"/>
  <c r="S119" i="26"/>
  <c r="T119" i="26"/>
  <c r="J119" i="26"/>
  <c r="D119" i="26"/>
  <c r="U119" i="26"/>
  <c r="E119" i="26"/>
  <c r="F119" i="26"/>
  <c r="G119" i="26"/>
  <c r="V119" i="26"/>
  <c r="C119" i="26"/>
  <c r="S117" i="26"/>
  <c r="T117" i="26"/>
  <c r="J117" i="26"/>
  <c r="D117" i="26"/>
  <c r="U117" i="26"/>
  <c r="G117" i="26"/>
  <c r="V117" i="26"/>
  <c r="C117" i="26"/>
  <c r="J104" i="26"/>
  <c r="D104" i="26"/>
  <c r="U104" i="26"/>
  <c r="G104" i="26"/>
  <c r="V104" i="26"/>
  <c r="C104" i="26"/>
  <c r="S116" i="26"/>
  <c r="T116" i="26"/>
  <c r="J116" i="26"/>
  <c r="D116" i="26"/>
  <c r="U116" i="26"/>
  <c r="V116" i="26"/>
  <c r="C116" i="26"/>
  <c r="S115" i="26"/>
  <c r="T115" i="26"/>
  <c r="J115" i="26"/>
  <c r="D115" i="26"/>
  <c r="U115" i="26"/>
  <c r="E115" i="26"/>
  <c r="F115" i="26"/>
  <c r="G115" i="26"/>
  <c r="V115" i="26"/>
  <c r="C115" i="26"/>
  <c r="T114" i="26"/>
  <c r="J114" i="26"/>
  <c r="D114" i="26"/>
  <c r="U114" i="26"/>
  <c r="G114" i="26"/>
  <c r="V114" i="26"/>
  <c r="C114" i="26"/>
  <c r="T113" i="26"/>
  <c r="J113" i="26"/>
  <c r="D113" i="26"/>
  <c r="U113" i="26"/>
  <c r="E113" i="26"/>
  <c r="F113" i="26"/>
  <c r="G113" i="26"/>
  <c r="V113" i="26"/>
  <c r="C113" i="26"/>
  <c r="J101" i="26"/>
  <c r="D101" i="26"/>
  <c r="U101" i="26"/>
  <c r="E101" i="26"/>
  <c r="F101" i="26"/>
  <c r="G101" i="26"/>
  <c r="V101" i="26"/>
  <c r="C101" i="26"/>
  <c r="T79" i="26"/>
  <c r="J79" i="26"/>
  <c r="D79" i="26"/>
  <c r="U79" i="26"/>
  <c r="E79" i="26"/>
  <c r="F79" i="26"/>
  <c r="G79" i="26"/>
  <c r="V79" i="26"/>
  <c r="C79" i="26"/>
  <c r="T91" i="26"/>
  <c r="J91" i="26"/>
  <c r="D91" i="26"/>
  <c r="U91" i="26"/>
  <c r="E91" i="26"/>
  <c r="F91" i="26"/>
  <c r="G91" i="26"/>
  <c r="V91" i="26"/>
  <c r="C91" i="26"/>
  <c r="S111" i="26"/>
  <c r="T111" i="26"/>
  <c r="J111" i="26"/>
  <c r="D111" i="26"/>
  <c r="U111" i="26"/>
  <c r="E111" i="26"/>
  <c r="F111" i="26"/>
  <c r="G111" i="26"/>
  <c r="V111" i="26"/>
  <c r="C111" i="26"/>
  <c r="S110" i="26"/>
  <c r="T110" i="26"/>
  <c r="J110" i="26"/>
  <c r="D110" i="26"/>
  <c r="U110" i="26"/>
  <c r="E110" i="26"/>
  <c r="F110" i="26"/>
  <c r="G110" i="26"/>
  <c r="V110" i="26"/>
  <c r="C110" i="26"/>
  <c r="S108" i="26"/>
  <c r="T108" i="26"/>
  <c r="D108" i="26"/>
  <c r="U108" i="26"/>
  <c r="V108" i="26"/>
  <c r="C108" i="26"/>
  <c r="S107" i="26"/>
  <c r="T107" i="26"/>
  <c r="J107" i="26"/>
  <c r="D107" i="26"/>
  <c r="U107" i="26"/>
  <c r="E107" i="26"/>
  <c r="F107" i="26"/>
  <c r="G107" i="26"/>
  <c r="V107" i="26"/>
  <c r="C107" i="26"/>
  <c r="S106" i="26"/>
  <c r="T106" i="26"/>
  <c r="J106" i="26"/>
  <c r="D106" i="26"/>
  <c r="U106" i="26"/>
  <c r="E106" i="26"/>
  <c r="F106" i="26"/>
  <c r="G106" i="26"/>
  <c r="V106" i="26"/>
  <c r="C106" i="26"/>
  <c r="S105" i="26"/>
  <c r="T105" i="26"/>
  <c r="J105" i="26"/>
  <c r="D105" i="26"/>
  <c r="U105" i="26"/>
  <c r="G105" i="26"/>
  <c r="V105" i="26"/>
  <c r="C105" i="26"/>
  <c r="J138" i="26"/>
  <c r="D138" i="26"/>
  <c r="U138" i="26"/>
  <c r="V138" i="26"/>
  <c r="C138" i="26"/>
  <c r="T100" i="26"/>
  <c r="J100" i="26"/>
  <c r="D100" i="26"/>
  <c r="U100" i="26"/>
  <c r="E100" i="26"/>
  <c r="F100" i="26"/>
  <c r="G100" i="26"/>
  <c r="V100" i="26"/>
  <c r="C100" i="26"/>
  <c r="T99" i="26"/>
  <c r="D99" i="26"/>
  <c r="U99" i="26"/>
  <c r="V99" i="26"/>
  <c r="C99" i="26"/>
  <c r="S97" i="26"/>
  <c r="T97" i="26"/>
  <c r="J97" i="26"/>
  <c r="D97" i="26"/>
  <c r="U97" i="26"/>
  <c r="E97" i="26"/>
  <c r="F97" i="26"/>
  <c r="G97" i="26"/>
  <c r="V97" i="26"/>
  <c r="C97" i="26"/>
  <c r="S98" i="26"/>
  <c r="T98" i="26"/>
  <c r="J98" i="26"/>
  <c r="D98" i="26"/>
  <c r="U98" i="26"/>
  <c r="E98" i="26"/>
  <c r="F98" i="26"/>
  <c r="G98" i="26"/>
  <c r="V98" i="26"/>
  <c r="C98" i="26"/>
  <c r="S95" i="26"/>
  <c r="T95" i="26"/>
  <c r="J95" i="26"/>
  <c r="D95" i="26"/>
  <c r="U95" i="26"/>
  <c r="E95" i="26"/>
  <c r="F95" i="26"/>
  <c r="G95" i="26"/>
  <c r="V95" i="26"/>
  <c r="C95" i="26"/>
  <c r="J80" i="26"/>
  <c r="D80" i="26"/>
  <c r="U80" i="26"/>
  <c r="E80" i="26"/>
  <c r="F80" i="26"/>
  <c r="G80" i="26"/>
  <c r="V80" i="26"/>
  <c r="C80" i="26"/>
  <c r="H67" i="26"/>
  <c r="I67" i="26"/>
  <c r="J67" i="26"/>
  <c r="D67" i="26"/>
  <c r="U67" i="26"/>
  <c r="G67" i="26"/>
  <c r="V67" i="26"/>
  <c r="C67" i="26"/>
  <c r="T94" i="26"/>
  <c r="H94" i="26"/>
  <c r="I94" i="26"/>
  <c r="J94" i="26"/>
  <c r="D94" i="26"/>
  <c r="U94" i="26"/>
  <c r="G94" i="26"/>
  <c r="V94" i="26"/>
  <c r="C94" i="26"/>
  <c r="S2" i="26"/>
  <c r="T2" i="26"/>
  <c r="J2" i="26"/>
  <c r="D2" i="26"/>
  <c r="T3" i="26"/>
  <c r="J3" i="26"/>
  <c r="D3" i="26"/>
  <c r="J4" i="26"/>
  <c r="D4" i="26"/>
  <c r="T6" i="26"/>
  <c r="J6" i="26"/>
  <c r="D6" i="26"/>
  <c r="S7" i="26"/>
  <c r="T7" i="26"/>
  <c r="J7" i="26"/>
  <c r="D7" i="26"/>
  <c r="J10" i="26"/>
  <c r="D10" i="26"/>
  <c r="J9" i="26"/>
  <c r="D9" i="26"/>
  <c r="T8" i="26"/>
  <c r="H8" i="26"/>
  <c r="I8" i="26"/>
  <c r="J8" i="26"/>
  <c r="D8" i="26"/>
  <c r="T11" i="26"/>
  <c r="J11" i="26"/>
  <c r="D11" i="26"/>
  <c r="T12" i="26"/>
  <c r="J12" i="26"/>
  <c r="D12" i="26"/>
  <c r="S13" i="26"/>
  <c r="T13" i="26"/>
  <c r="J13" i="26"/>
  <c r="D13" i="26"/>
  <c r="T14" i="26"/>
  <c r="J14" i="26"/>
  <c r="D14" i="26"/>
  <c r="T15" i="26"/>
  <c r="J15" i="26"/>
  <c r="D15" i="26"/>
  <c r="J5" i="26"/>
  <c r="D5" i="26"/>
  <c r="T16" i="26"/>
  <c r="J16" i="26"/>
  <c r="D16" i="26"/>
  <c r="S18" i="26"/>
  <c r="T18" i="26"/>
  <c r="J18" i="26"/>
  <c r="D18" i="26"/>
  <c r="J19" i="26"/>
  <c r="D19" i="26"/>
  <c r="S20" i="26"/>
  <c r="T20" i="26"/>
  <c r="J20" i="26"/>
  <c r="D20" i="26"/>
  <c r="S22" i="26"/>
  <c r="T22" i="26"/>
  <c r="J22" i="26"/>
  <c r="D22" i="26"/>
  <c r="J17" i="26"/>
  <c r="D17" i="26"/>
  <c r="J23" i="26"/>
  <c r="D23" i="26"/>
  <c r="S26" i="26"/>
  <c r="T26" i="26"/>
  <c r="J26" i="26"/>
  <c r="D26" i="26"/>
  <c r="S27" i="26"/>
  <c r="T27" i="26"/>
  <c r="J27" i="26"/>
  <c r="D27" i="26"/>
  <c r="T28" i="26"/>
  <c r="J28" i="26"/>
  <c r="D28" i="26"/>
  <c r="S29" i="26"/>
  <c r="T29" i="26"/>
  <c r="J29" i="26"/>
  <c r="D29" i="26"/>
  <c r="T30" i="26"/>
  <c r="J30" i="26"/>
  <c r="D30" i="26"/>
  <c r="T21" i="26"/>
  <c r="J21" i="26"/>
  <c r="D21" i="26"/>
  <c r="T33" i="26"/>
  <c r="J33" i="26"/>
  <c r="D33" i="26"/>
  <c r="S34" i="26"/>
  <c r="T34" i="26"/>
  <c r="D34" i="26"/>
  <c r="S35" i="26"/>
  <c r="T35" i="26"/>
  <c r="J35" i="26"/>
  <c r="D35" i="26"/>
  <c r="T37" i="26"/>
  <c r="J37" i="26"/>
  <c r="D37" i="26"/>
  <c r="S38" i="26"/>
  <c r="T38" i="26"/>
  <c r="J38" i="26"/>
  <c r="D38" i="26"/>
  <c r="S39" i="26"/>
  <c r="T39" i="26"/>
  <c r="J39" i="26"/>
  <c r="D39" i="26"/>
  <c r="S41" i="26"/>
  <c r="T41" i="26"/>
  <c r="J41" i="26"/>
  <c r="D41" i="26"/>
  <c r="J32" i="26"/>
  <c r="D32" i="26"/>
  <c r="S44" i="26"/>
  <c r="T44" i="26"/>
  <c r="H44" i="26"/>
  <c r="I44" i="26"/>
  <c r="J44" i="26"/>
  <c r="D44" i="26"/>
  <c r="J40" i="26"/>
  <c r="D40" i="26"/>
  <c r="S45" i="26"/>
  <c r="T45" i="26"/>
  <c r="J45" i="26"/>
  <c r="D45" i="26"/>
  <c r="T46" i="26"/>
  <c r="J46" i="26"/>
  <c r="D46" i="26"/>
  <c r="S47" i="26"/>
  <c r="T47" i="26"/>
  <c r="J47" i="26"/>
  <c r="D47" i="26"/>
  <c r="S48" i="26"/>
  <c r="T48" i="26"/>
  <c r="J48" i="26"/>
  <c r="D48" i="26"/>
  <c r="D25" i="26"/>
  <c r="S50" i="26"/>
  <c r="T50" i="26"/>
  <c r="J50" i="26"/>
  <c r="D50" i="26"/>
  <c r="S52" i="26"/>
  <c r="T52" i="26"/>
  <c r="J52" i="26"/>
  <c r="D52" i="26"/>
  <c r="J54" i="26"/>
  <c r="D54" i="26"/>
  <c r="J55" i="26"/>
  <c r="D55" i="26"/>
  <c r="J51" i="26"/>
  <c r="D51" i="26"/>
  <c r="T58" i="26"/>
  <c r="J58" i="26"/>
  <c r="D58" i="26"/>
  <c r="S59" i="26"/>
  <c r="T59" i="26"/>
  <c r="J59" i="26"/>
  <c r="D59" i="26"/>
  <c r="T60" i="26"/>
  <c r="J60" i="26"/>
  <c r="D60" i="26"/>
  <c r="T61" i="26"/>
  <c r="J61" i="26"/>
  <c r="D61" i="26"/>
  <c r="S63" i="26"/>
  <c r="T63" i="26"/>
  <c r="J63" i="26"/>
  <c r="D63" i="26"/>
  <c r="J64" i="26"/>
  <c r="D64" i="26"/>
  <c r="S65" i="26"/>
  <c r="T65" i="26"/>
  <c r="H65" i="26"/>
  <c r="I65" i="26"/>
  <c r="J65" i="26"/>
  <c r="D65" i="26"/>
  <c r="T31" i="26"/>
  <c r="J31" i="26"/>
  <c r="D31" i="26"/>
  <c r="S66" i="26"/>
  <c r="T66" i="26"/>
  <c r="H66" i="26"/>
  <c r="I66" i="26"/>
  <c r="J66" i="26"/>
  <c r="D66" i="26"/>
  <c r="T68" i="26"/>
  <c r="J68" i="26"/>
  <c r="D68" i="26"/>
  <c r="T69" i="26"/>
  <c r="J69" i="26"/>
  <c r="D69" i="26"/>
  <c r="J49" i="26"/>
  <c r="D49" i="26"/>
  <c r="T42" i="26"/>
  <c r="J42" i="26"/>
  <c r="D42" i="26"/>
  <c r="S70" i="26"/>
  <c r="T70" i="26"/>
  <c r="J70" i="26"/>
  <c r="D70" i="26"/>
  <c r="S71" i="26"/>
  <c r="T71" i="26"/>
  <c r="J71" i="26"/>
  <c r="D71" i="26"/>
  <c r="S72" i="26"/>
  <c r="T72" i="26"/>
  <c r="J72" i="26"/>
  <c r="D72" i="26"/>
  <c r="J36" i="26"/>
  <c r="D36" i="26"/>
  <c r="S73" i="26"/>
  <c r="T73" i="26"/>
  <c r="H73" i="26"/>
  <c r="I73" i="26"/>
  <c r="J73" i="26"/>
  <c r="D73" i="26"/>
  <c r="S74" i="26"/>
  <c r="T74" i="26"/>
  <c r="J74" i="26"/>
  <c r="D74" i="26"/>
  <c r="T75" i="26"/>
  <c r="J75" i="26"/>
  <c r="D75" i="26"/>
  <c r="T76" i="26"/>
  <c r="J76" i="26"/>
  <c r="D76" i="26"/>
  <c r="T53" i="26"/>
  <c r="J53" i="26"/>
  <c r="D53" i="26"/>
  <c r="T78" i="26"/>
  <c r="J78" i="26"/>
  <c r="D78" i="26"/>
  <c r="J24" i="26"/>
  <c r="D24" i="26"/>
  <c r="T81" i="26"/>
  <c r="J81" i="26"/>
  <c r="D81" i="26"/>
  <c r="J77" i="26"/>
  <c r="D77" i="26"/>
  <c r="T83" i="26"/>
  <c r="H83" i="26"/>
  <c r="I83" i="26"/>
  <c r="J83" i="26"/>
  <c r="D83" i="26"/>
  <c r="T84" i="26"/>
  <c r="J84" i="26"/>
  <c r="D84" i="26"/>
  <c r="T85" i="26"/>
  <c r="H85" i="26"/>
  <c r="I85" i="26"/>
  <c r="J85" i="26"/>
  <c r="D85" i="26"/>
  <c r="T86" i="26"/>
  <c r="J86" i="26"/>
  <c r="D86" i="26"/>
  <c r="T87" i="26"/>
  <c r="H87" i="26"/>
  <c r="I87" i="26"/>
  <c r="J87" i="26"/>
  <c r="D87" i="26"/>
  <c r="H57" i="26"/>
  <c r="I57" i="26"/>
  <c r="J57" i="26"/>
  <c r="D57" i="26"/>
  <c r="S88" i="26"/>
  <c r="T88" i="26"/>
  <c r="J88" i="26"/>
  <c r="D88" i="26"/>
  <c r="J62" i="26"/>
  <c r="D62" i="26"/>
  <c r="S89" i="26"/>
  <c r="T89" i="26"/>
  <c r="J89" i="26"/>
  <c r="D89" i="26"/>
  <c r="D43" i="26"/>
  <c r="U2" i="26"/>
  <c r="U3" i="26"/>
  <c r="U4" i="26"/>
  <c r="U6" i="26"/>
  <c r="U7" i="26"/>
  <c r="U10" i="26"/>
  <c r="U9" i="26"/>
  <c r="U8" i="26"/>
  <c r="U11" i="26"/>
  <c r="U12" i="26"/>
  <c r="U13" i="26"/>
  <c r="U14" i="26"/>
  <c r="U15" i="26"/>
  <c r="U5" i="26"/>
  <c r="U16" i="26"/>
  <c r="U18" i="26"/>
  <c r="U19" i="26"/>
  <c r="U20" i="26"/>
  <c r="U22" i="26"/>
  <c r="U17" i="26"/>
  <c r="U23" i="26"/>
  <c r="U26" i="26"/>
  <c r="U27" i="26"/>
  <c r="U28" i="26"/>
  <c r="U29" i="26"/>
  <c r="U30" i="26"/>
  <c r="U21" i="26"/>
  <c r="U33" i="26"/>
  <c r="U34" i="26"/>
  <c r="U35" i="26"/>
  <c r="U37" i="26"/>
  <c r="U38" i="26"/>
  <c r="U39" i="26"/>
  <c r="U41" i="26"/>
  <c r="U32" i="26"/>
  <c r="U44" i="26"/>
  <c r="U40" i="26"/>
  <c r="U45" i="26"/>
  <c r="U46" i="26"/>
  <c r="U47" i="26"/>
  <c r="U48" i="26"/>
  <c r="U25" i="26"/>
  <c r="U50" i="26"/>
  <c r="U52" i="26"/>
  <c r="U54" i="26"/>
  <c r="U55" i="26"/>
  <c r="U51" i="26"/>
  <c r="U58" i="26"/>
  <c r="U59" i="26"/>
  <c r="U60" i="26"/>
  <c r="U61" i="26"/>
  <c r="U63" i="26"/>
  <c r="U64" i="26"/>
  <c r="U65" i="26"/>
  <c r="U31" i="26"/>
  <c r="U66" i="26"/>
  <c r="U68" i="26"/>
  <c r="U69" i="26"/>
  <c r="U49" i="26"/>
  <c r="U42" i="26"/>
  <c r="U70" i="26"/>
  <c r="U71" i="26"/>
  <c r="U72" i="26"/>
  <c r="U36" i="26"/>
  <c r="U73" i="26"/>
  <c r="U74" i="26"/>
  <c r="U75" i="26"/>
  <c r="U76" i="26"/>
  <c r="U53" i="26"/>
  <c r="U78" i="26"/>
  <c r="U24" i="26"/>
  <c r="U81" i="26"/>
  <c r="U77" i="26"/>
  <c r="U83" i="26"/>
  <c r="U84" i="26"/>
  <c r="U85" i="26"/>
  <c r="U86" i="26"/>
  <c r="U87" i="26"/>
  <c r="U57" i="26"/>
  <c r="U88" i="26"/>
  <c r="U62" i="26"/>
  <c r="U89" i="26"/>
  <c r="U43" i="26"/>
  <c r="T43" i="26"/>
  <c r="S31" i="26"/>
  <c r="S42" i="26"/>
  <c r="S53" i="26"/>
  <c r="S43" i="26"/>
  <c r="V2" i="26"/>
  <c r="V3" i="26"/>
  <c r="V4" i="26"/>
  <c r="V6" i="26"/>
  <c r="V7" i="26"/>
  <c r="V10" i="26"/>
  <c r="V9" i="26"/>
  <c r="V8" i="26"/>
  <c r="V11" i="26"/>
  <c r="V12" i="26"/>
  <c r="V13" i="26"/>
  <c r="V14" i="26"/>
  <c r="V15" i="26"/>
  <c r="V5" i="26"/>
  <c r="V16" i="26"/>
  <c r="V18" i="26"/>
  <c r="V19" i="26"/>
  <c r="V20" i="26"/>
  <c r="V22" i="26"/>
  <c r="V17" i="26"/>
  <c r="V23" i="26"/>
  <c r="V26" i="26"/>
  <c r="V27" i="26"/>
  <c r="V28" i="26"/>
  <c r="V29" i="26"/>
  <c r="V30" i="26"/>
  <c r="V21" i="26"/>
  <c r="V33" i="26"/>
  <c r="V34" i="26"/>
  <c r="V35" i="26"/>
  <c r="V37" i="26"/>
  <c r="V38" i="26"/>
  <c r="V39" i="26"/>
  <c r="V41" i="26"/>
  <c r="V32" i="26"/>
  <c r="V44" i="26"/>
  <c r="V40" i="26"/>
  <c r="V45" i="26"/>
  <c r="V46" i="26"/>
  <c r="V47" i="26"/>
  <c r="V48" i="26"/>
  <c r="V25" i="26"/>
  <c r="V50" i="26"/>
  <c r="V52" i="26"/>
  <c r="V54" i="26"/>
  <c r="V55" i="26"/>
  <c r="V51" i="26"/>
  <c r="V58" i="26"/>
  <c r="V59" i="26"/>
  <c r="V60" i="26"/>
  <c r="V61" i="26"/>
  <c r="V63" i="26"/>
  <c r="V64" i="26"/>
  <c r="V65" i="26"/>
  <c r="V31" i="26"/>
  <c r="V66" i="26"/>
  <c r="V68" i="26"/>
  <c r="V69" i="26"/>
  <c r="V49" i="26"/>
  <c r="V42" i="26"/>
  <c r="V70" i="26"/>
  <c r="V71" i="26"/>
  <c r="V72" i="26"/>
  <c r="V36" i="26"/>
  <c r="V73" i="26"/>
  <c r="V74" i="26"/>
  <c r="V75" i="26"/>
  <c r="V76" i="26"/>
  <c r="V53" i="26"/>
  <c r="V78" i="26"/>
  <c r="V24" i="26"/>
  <c r="V81" i="26"/>
  <c r="V77" i="26"/>
  <c r="V83" i="26"/>
  <c r="V84" i="26"/>
  <c r="V85" i="26"/>
  <c r="V86" i="26"/>
  <c r="V87" i="26"/>
  <c r="V57" i="26"/>
  <c r="V88" i="26"/>
  <c r="V62" i="26"/>
  <c r="V89" i="26"/>
  <c r="V43" i="26"/>
  <c r="S90" i="26"/>
  <c r="T90" i="26"/>
  <c r="H90" i="26"/>
  <c r="I90" i="26"/>
  <c r="J90" i="26"/>
  <c r="D90" i="26"/>
  <c r="U90" i="26"/>
  <c r="G90" i="26"/>
  <c r="V90" i="26"/>
  <c r="C90" i="26"/>
  <c r="E89" i="26"/>
  <c r="F89" i="26"/>
  <c r="G89" i="26"/>
  <c r="C89" i="26"/>
  <c r="E62" i="26"/>
  <c r="F62" i="26"/>
  <c r="G62" i="26"/>
  <c r="C62" i="26"/>
  <c r="E88" i="26"/>
  <c r="F88" i="26"/>
  <c r="G88" i="26"/>
  <c r="C88" i="26"/>
  <c r="G57" i="26"/>
  <c r="C57" i="26"/>
  <c r="G87" i="26"/>
  <c r="C87" i="26"/>
  <c r="G86" i="26"/>
  <c r="C86" i="26"/>
  <c r="G85" i="26"/>
  <c r="C85" i="26"/>
  <c r="E84" i="26"/>
  <c r="F84" i="26"/>
  <c r="G84" i="26"/>
  <c r="C84" i="26"/>
  <c r="G83" i="26"/>
  <c r="C83" i="26"/>
  <c r="G77" i="26"/>
  <c r="C77" i="26"/>
  <c r="C81" i="26"/>
  <c r="G24" i="26"/>
  <c r="C24" i="26"/>
  <c r="G78" i="26"/>
  <c r="C78" i="26"/>
  <c r="G53" i="26"/>
  <c r="C53" i="26"/>
  <c r="G76" i="26"/>
  <c r="C76" i="26"/>
  <c r="E75" i="26"/>
  <c r="F75" i="26"/>
  <c r="G75" i="26"/>
  <c r="C75" i="26"/>
  <c r="E74" i="26"/>
  <c r="F74" i="26"/>
  <c r="G74" i="26"/>
  <c r="C74" i="26"/>
  <c r="G73" i="26"/>
  <c r="C73" i="26"/>
  <c r="E36" i="26"/>
  <c r="F36" i="26"/>
  <c r="G36" i="26"/>
  <c r="C36" i="26"/>
  <c r="E72" i="26"/>
  <c r="F72" i="26"/>
  <c r="G72" i="26"/>
  <c r="C72" i="26"/>
  <c r="E71" i="26"/>
  <c r="F71" i="26"/>
  <c r="G71" i="26"/>
  <c r="C71" i="26"/>
  <c r="E70" i="26"/>
  <c r="F70" i="26"/>
  <c r="G70" i="26"/>
  <c r="C70" i="26"/>
  <c r="E42" i="26"/>
  <c r="F42" i="26"/>
  <c r="G42" i="26"/>
  <c r="C42" i="26"/>
  <c r="E49" i="26"/>
  <c r="F49" i="26"/>
  <c r="G49" i="26"/>
  <c r="C49" i="26"/>
  <c r="E69" i="26"/>
  <c r="F69" i="26"/>
  <c r="G69" i="26"/>
  <c r="C69" i="26"/>
  <c r="E68" i="26"/>
  <c r="F68" i="26"/>
  <c r="G68" i="26"/>
  <c r="C68" i="26"/>
  <c r="G66" i="26"/>
  <c r="C66" i="26"/>
  <c r="E31" i="26"/>
  <c r="F31" i="26"/>
  <c r="G31" i="26"/>
  <c r="C31" i="26"/>
  <c r="G65" i="26"/>
  <c r="C65" i="26"/>
  <c r="C64" i="26"/>
  <c r="C63" i="26"/>
  <c r="E61" i="26"/>
  <c r="F61" i="26"/>
  <c r="G61" i="26"/>
  <c r="C61" i="26"/>
  <c r="E60" i="26"/>
  <c r="F60" i="26"/>
  <c r="G60" i="26"/>
  <c r="C60" i="26"/>
  <c r="E59" i="26"/>
  <c r="F59" i="26"/>
  <c r="G59" i="26"/>
  <c r="C59" i="26"/>
  <c r="C58" i="26"/>
  <c r="C51" i="26"/>
  <c r="C55" i="26"/>
  <c r="E54" i="26"/>
  <c r="F54" i="26"/>
  <c r="G54" i="26"/>
  <c r="C54" i="26"/>
  <c r="G52" i="26"/>
  <c r="C52" i="26"/>
  <c r="G50" i="26"/>
  <c r="C50" i="26"/>
  <c r="C25" i="26"/>
  <c r="E48" i="26"/>
  <c r="F48" i="26"/>
  <c r="G48" i="26"/>
  <c r="C48" i="26"/>
  <c r="E47" i="26"/>
  <c r="F47" i="26"/>
  <c r="G47" i="26"/>
  <c r="C47" i="26"/>
  <c r="C46" i="26"/>
  <c r="E45" i="26"/>
  <c r="F45" i="26"/>
  <c r="G45" i="26"/>
  <c r="C45" i="26"/>
  <c r="G40" i="26"/>
  <c r="C40" i="26"/>
  <c r="G44" i="26"/>
  <c r="C44" i="26"/>
  <c r="G32" i="26"/>
  <c r="C32" i="26"/>
  <c r="E41" i="26"/>
  <c r="F41" i="26"/>
  <c r="G41" i="26"/>
  <c r="C41" i="26"/>
  <c r="G39" i="26"/>
  <c r="C39" i="26"/>
  <c r="E38" i="26"/>
  <c r="F38" i="26"/>
  <c r="G38" i="26"/>
  <c r="C38" i="26"/>
  <c r="G37" i="26"/>
  <c r="C37" i="26"/>
  <c r="E35" i="26"/>
  <c r="F35" i="26"/>
  <c r="G35" i="26"/>
  <c r="C35" i="26"/>
  <c r="C34" i="26"/>
  <c r="G33" i="26"/>
  <c r="C33" i="26"/>
  <c r="E21" i="26"/>
  <c r="F21" i="26"/>
  <c r="G21" i="26"/>
  <c r="C21" i="26"/>
  <c r="C30" i="26"/>
  <c r="E29" i="26"/>
  <c r="F29" i="26"/>
  <c r="G29" i="26"/>
  <c r="C29" i="26"/>
  <c r="C28" i="26"/>
  <c r="E27" i="26"/>
  <c r="F27" i="26"/>
  <c r="G27" i="26"/>
  <c r="C27" i="26"/>
  <c r="E26" i="26"/>
  <c r="F26" i="26"/>
  <c r="G26" i="26"/>
  <c r="C26" i="26"/>
  <c r="E23" i="26"/>
  <c r="F23" i="26"/>
  <c r="G23" i="26"/>
  <c r="C23" i="26"/>
  <c r="G17" i="26"/>
  <c r="C17" i="26"/>
  <c r="E22" i="26"/>
  <c r="F22" i="26"/>
  <c r="G22" i="26"/>
  <c r="C22" i="26"/>
  <c r="E20" i="26"/>
  <c r="F20" i="26"/>
  <c r="G20" i="26"/>
  <c r="C20" i="26"/>
  <c r="E19" i="26"/>
  <c r="F19" i="26"/>
  <c r="G19" i="26"/>
  <c r="C19" i="26"/>
  <c r="E18" i="26"/>
  <c r="F18" i="26"/>
  <c r="G18" i="26"/>
  <c r="C18" i="26"/>
  <c r="E16" i="26"/>
  <c r="F16" i="26"/>
  <c r="G16" i="26"/>
  <c r="C16" i="26"/>
  <c r="E5" i="26"/>
  <c r="F5" i="26"/>
  <c r="G5" i="26"/>
  <c r="C5" i="26"/>
  <c r="G15" i="26"/>
  <c r="C15" i="26"/>
  <c r="E14" i="26"/>
  <c r="F14" i="26"/>
  <c r="G14" i="26"/>
  <c r="C14" i="26"/>
  <c r="E13" i="26"/>
  <c r="F13" i="26"/>
  <c r="G13" i="26"/>
  <c r="C13" i="26"/>
  <c r="E12" i="26"/>
  <c r="F12" i="26"/>
  <c r="G12" i="26"/>
  <c r="C12" i="26"/>
  <c r="E11" i="26"/>
  <c r="F11" i="26"/>
  <c r="G11" i="26"/>
  <c r="C11" i="26"/>
  <c r="G8" i="26"/>
  <c r="C8" i="26"/>
  <c r="E9" i="26"/>
  <c r="F9" i="26"/>
  <c r="G9" i="26"/>
  <c r="C9" i="26"/>
  <c r="E10" i="26"/>
  <c r="F10" i="26"/>
  <c r="G10" i="26"/>
  <c r="C10" i="26"/>
  <c r="E7" i="26"/>
  <c r="F7" i="26"/>
  <c r="G7" i="26"/>
  <c r="C7" i="26"/>
  <c r="E6" i="26"/>
  <c r="F6" i="26"/>
  <c r="G6" i="26"/>
  <c r="C6" i="26"/>
  <c r="E4" i="26"/>
  <c r="F4" i="26"/>
  <c r="G4" i="26"/>
  <c r="C4" i="26"/>
  <c r="C3" i="26"/>
  <c r="E2" i="26"/>
  <c r="F2" i="26"/>
  <c r="G2" i="26"/>
  <c r="C2" i="26"/>
  <c r="S11" i="25"/>
  <c r="R11" i="25"/>
  <c r="R13" i="25"/>
  <c r="S18" i="25"/>
  <c r="R18" i="25"/>
  <c r="R22" i="25"/>
  <c r="S25" i="25"/>
  <c r="R25" i="25"/>
  <c r="S27" i="25"/>
  <c r="R27" i="25"/>
  <c r="R28" i="25"/>
  <c r="T46" i="25"/>
  <c r="S46" i="25"/>
  <c r="R46" i="25"/>
  <c r="T47" i="25"/>
  <c r="S47" i="25"/>
  <c r="R47" i="25"/>
  <c r="R48" i="25"/>
  <c r="R51" i="25"/>
  <c r="R52" i="25"/>
  <c r="R57" i="25"/>
  <c r="R60" i="25"/>
  <c r="R69" i="25"/>
  <c r="R72" i="25"/>
  <c r="S73" i="25"/>
  <c r="R73" i="25"/>
  <c r="S76" i="25"/>
  <c r="R76" i="25"/>
  <c r="R78" i="25"/>
  <c r="R80" i="25"/>
  <c r="R82" i="25"/>
  <c r="R70" i="25"/>
  <c r="R87" i="25"/>
  <c r="R89" i="25"/>
  <c r="R91" i="25"/>
  <c r="R93" i="25"/>
  <c r="R94" i="25"/>
  <c r="R99" i="25"/>
  <c r="S101" i="25"/>
  <c r="R101" i="25"/>
  <c r="R104" i="25"/>
  <c r="R105" i="25"/>
  <c r="R108" i="25"/>
  <c r="R111" i="25"/>
  <c r="R114" i="25"/>
  <c r="R115" i="25"/>
  <c r="R116" i="25"/>
  <c r="R61" i="25"/>
  <c r="R118" i="25"/>
  <c r="R121" i="25"/>
  <c r="R123" i="25"/>
  <c r="R124" i="25"/>
  <c r="R129" i="25"/>
  <c r="R134" i="25"/>
  <c r="R135" i="25"/>
  <c r="R56" i="25"/>
  <c r="R137" i="25"/>
  <c r="R139" i="25"/>
  <c r="S144" i="25"/>
  <c r="R144" i="25"/>
  <c r="R146" i="25"/>
  <c r="S147" i="25"/>
  <c r="R147" i="25"/>
  <c r="S148" i="25"/>
  <c r="R148" i="25"/>
  <c r="R155" i="25"/>
  <c r="R159" i="25"/>
  <c r="R161" i="25"/>
  <c r="R165" i="25"/>
  <c r="R167" i="25"/>
  <c r="R169" i="25"/>
  <c r="R170" i="25"/>
  <c r="R173" i="25"/>
  <c r="S4" i="25"/>
  <c r="R4" i="25"/>
  <c r="R5" i="25"/>
  <c r="S7" i="25"/>
  <c r="R7" i="25"/>
  <c r="R9" i="25"/>
  <c r="R10" i="25"/>
  <c r="R85" i="25"/>
  <c r="R179" i="25"/>
  <c r="R180" i="25"/>
  <c r="R181" i="25"/>
  <c r="R182" i="25"/>
  <c r="S102" i="25"/>
  <c r="R102" i="25"/>
  <c r="R190" i="25"/>
  <c r="R197" i="25"/>
  <c r="R200" i="25"/>
  <c r="R201" i="25"/>
  <c r="R204" i="25"/>
  <c r="R206" i="25"/>
  <c r="R207" i="25"/>
  <c r="R223" i="25"/>
  <c r="S225" i="25"/>
  <c r="R225" i="25"/>
  <c r="R227" i="25"/>
  <c r="R228" i="25"/>
  <c r="R229" i="25"/>
  <c r="R233" i="25"/>
  <c r="S183" i="25"/>
  <c r="R183" i="25"/>
  <c r="S184" i="25"/>
  <c r="R184" i="25"/>
  <c r="R236" i="25"/>
  <c r="S237" i="25"/>
  <c r="R237" i="25"/>
  <c r="S205" i="25"/>
  <c r="R205" i="25"/>
  <c r="R238" i="25"/>
  <c r="T239" i="25"/>
  <c r="S239" i="25"/>
  <c r="R239" i="25"/>
  <c r="S226" i="25"/>
  <c r="R226" i="25"/>
  <c r="S249" i="25"/>
  <c r="R249" i="25"/>
  <c r="S240" i="25"/>
  <c r="R240" i="25"/>
  <c r="R250" i="25"/>
  <c r="R245" i="25"/>
  <c r="R254" i="25"/>
  <c r="R255" i="25"/>
  <c r="R256" i="25"/>
  <c r="T255" i="25"/>
  <c r="V255" i="25"/>
  <c r="D255" i="25"/>
  <c r="U255" i="25"/>
  <c r="C255" i="25"/>
  <c r="T254" i="25"/>
  <c r="V254" i="25"/>
  <c r="D254" i="25"/>
  <c r="U254" i="25"/>
  <c r="C254" i="25"/>
  <c r="T253" i="25"/>
  <c r="J253" i="25"/>
  <c r="V253" i="25"/>
  <c r="D253" i="25"/>
  <c r="E253" i="25"/>
  <c r="F253" i="25"/>
  <c r="G253" i="25"/>
  <c r="U253" i="25"/>
  <c r="C253" i="25"/>
  <c r="S252" i="25"/>
  <c r="T252" i="25"/>
  <c r="J252" i="25"/>
  <c r="V252" i="25"/>
  <c r="D252" i="25"/>
  <c r="G252" i="25"/>
  <c r="U252" i="25"/>
  <c r="C252" i="25"/>
  <c r="T251" i="25"/>
  <c r="J251" i="25"/>
  <c r="V251" i="25"/>
  <c r="D251" i="25"/>
  <c r="E251" i="25"/>
  <c r="F251" i="25"/>
  <c r="G251" i="25"/>
  <c r="U251" i="25"/>
  <c r="C251" i="25"/>
  <c r="S245" i="25"/>
  <c r="T245" i="25"/>
  <c r="J245" i="25"/>
  <c r="V245" i="25"/>
  <c r="D245" i="25"/>
  <c r="E245" i="25"/>
  <c r="F245" i="25"/>
  <c r="G245" i="25"/>
  <c r="U245" i="25"/>
  <c r="C245" i="25"/>
  <c r="T247" i="25"/>
  <c r="J247" i="25"/>
  <c r="V247" i="25"/>
  <c r="D247" i="25"/>
  <c r="G247" i="25"/>
  <c r="U247" i="25"/>
  <c r="C247" i="25"/>
  <c r="T250" i="25"/>
  <c r="J250" i="25"/>
  <c r="V250" i="25"/>
  <c r="D250" i="25"/>
  <c r="G250" i="25"/>
  <c r="U250" i="25"/>
  <c r="C250" i="25"/>
  <c r="T240" i="25"/>
  <c r="J240" i="25"/>
  <c r="V240" i="25"/>
  <c r="D240" i="25"/>
  <c r="E240" i="25"/>
  <c r="F240" i="25"/>
  <c r="G240" i="25"/>
  <c r="U240" i="25"/>
  <c r="C240" i="25"/>
  <c r="T249" i="25"/>
  <c r="J249" i="25"/>
  <c r="V249" i="25"/>
  <c r="D249" i="25"/>
  <c r="E249" i="25"/>
  <c r="F249" i="25"/>
  <c r="G249" i="25"/>
  <c r="U249" i="25"/>
  <c r="C249" i="25"/>
  <c r="S248" i="25"/>
  <c r="T248" i="25"/>
  <c r="J248" i="25"/>
  <c r="V248" i="25"/>
  <c r="D248" i="25"/>
  <c r="U248" i="25"/>
  <c r="C248" i="25"/>
  <c r="T226" i="25"/>
  <c r="J226" i="25"/>
  <c r="V226" i="25"/>
  <c r="D226" i="25"/>
  <c r="E226" i="25"/>
  <c r="F226" i="25"/>
  <c r="G226" i="25"/>
  <c r="U226" i="25"/>
  <c r="C226" i="25"/>
  <c r="J246" i="25"/>
  <c r="V246" i="25"/>
  <c r="D246" i="25"/>
  <c r="E246" i="25"/>
  <c r="F246" i="25"/>
  <c r="G246" i="25"/>
  <c r="U246" i="25"/>
  <c r="C246" i="25"/>
  <c r="S244" i="25"/>
  <c r="T244" i="25"/>
  <c r="J244" i="25"/>
  <c r="V244" i="25"/>
  <c r="D244" i="25"/>
  <c r="E244" i="25"/>
  <c r="F244" i="25"/>
  <c r="G244" i="25"/>
  <c r="U244" i="25"/>
  <c r="C244" i="25"/>
  <c r="S243" i="25"/>
  <c r="T243" i="25"/>
  <c r="J243" i="25"/>
  <c r="V243" i="25"/>
  <c r="D243" i="25"/>
  <c r="G243" i="25"/>
  <c r="U243" i="25"/>
  <c r="C243" i="25"/>
  <c r="S242" i="25"/>
  <c r="T242" i="25"/>
  <c r="J242" i="25"/>
  <c r="V242" i="25"/>
  <c r="D242" i="25"/>
  <c r="E242" i="25"/>
  <c r="F242" i="25"/>
  <c r="G242" i="25"/>
  <c r="U242" i="25"/>
  <c r="C242" i="25"/>
  <c r="S241" i="25"/>
  <c r="T241" i="25"/>
  <c r="J241" i="25"/>
  <c r="V241" i="25"/>
  <c r="D241" i="25"/>
  <c r="E241" i="25"/>
  <c r="F241" i="25"/>
  <c r="G241" i="25"/>
  <c r="U241" i="25"/>
  <c r="C241" i="25"/>
  <c r="V239" i="25"/>
  <c r="D239" i="25"/>
  <c r="U239" i="25"/>
  <c r="C239" i="25"/>
  <c r="J238" i="25"/>
  <c r="V238" i="25"/>
  <c r="D238" i="25"/>
  <c r="U238" i="25"/>
  <c r="C238" i="25"/>
  <c r="T205" i="25"/>
  <c r="J205" i="25"/>
  <c r="V205" i="25"/>
  <c r="D205" i="25"/>
  <c r="E205" i="25"/>
  <c r="F205" i="25"/>
  <c r="G205" i="25"/>
  <c r="U205" i="25"/>
  <c r="C205" i="25"/>
  <c r="T237" i="25"/>
  <c r="J237" i="25"/>
  <c r="V237" i="25"/>
  <c r="D237" i="25"/>
  <c r="E237" i="25"/>
  <c r="F237" i="25"/>
  <c r="G237" i="25"/>
  <c r="U237" i="25"/>
  <c r="C237" i="25"/>
  <c r="T235" i="25"/>
  <c r="J235" i="25"/>
  <c r="V235" i="25"/>
  <c r="D235" i="25"/>
  <c r="G235" i="25"/>
  <c r="U235" i="25"/>
  <c r="C235" i="25"/>
  <c r="T234" i="25"/>
  <c r="J234" i="25"/>
  <c r="V234" i="25"/>
  <c r="D234" i="25"/>
  <c r="E234" i="25"/>
  <c r="F234" i="25"/>
  <c r="G234" i="25"/>
  <c r="U234" i="25"/>
  <c r="C234" i="25"/>
  <c r="T217" i="25"/>
  <c r="J217" i="25"/>
  <c r="V217" i="25"/>
  <c r="D217" i="25"/>
  <c r="G217" i="25"/>
  <c r="U217" i="25"/>
  <c r="C217" i="25"/>
  <c r="S236" i="25"/>
  <c r="T236" i="25"/>
  <c r="J236" i="25"/>
  <c r="V236" i="25"/>
  <c r="D236" i="25"/>
  <c r="E236" i="25"/>
  <c r="F236" i="25"/>
  <c r="G236" i="25"/>
  <c r="U236" i="25"/>
  <c r="C236" i="25"/>
  <c r="T184" i="25"/>
  <c r="J184" i="25"/>
  <c r="V184" i="25"/>
  <c r="D184" i="25"/>
  <c r="E184" i="25"/>
  <c r="F184" i="25"/>
  <c r="G184" i="25"/>
  <c r="U184" i="25"/>
  <c r="C184" i="25"/>
  <c r="J183" i="25"/>
  <c r="V183" i="25"/>
  <c r="D183" i="25"/>
  <c r="E183" i="25"/>
  <c r="F183" i="25"/>
  <c r="G183" i="25"/>
  <c r="U183" i="25"/>
  <c r="C183" i="25"/>
  <c r="S233" i="25"/>
  <c r="T233" i="25"/>
  <c r="J233" i="25"/>
  <c r="V233" i="25"/>
  <c r="D233" i="25"/>
  <c r="E233" i="25"/>
  <c r="F233" i="25"/>
  <c r="G233" i="25"/>
  <c r="U233" i="25"/>
  <c r="C233" i="25"/>
  <c r="S232" i="25"/>
  <c r="T232" i="25"/>
  <c r="J232" i="25"/>
  <c r="V232" i="25"/>
  <c r="D232" i="25"/>
  <c r="E232" i="25"/>
  <c r="F232" i="25"/>
  <c r="G232" i="25"/>
  <c r="U232" i="25"/>
  <c r="C232" i="25"/>
  <c r="T224" i="25"/>
  <c r="J224" i="25"/>
  <c r="V224" i="25"/>
  <c r="D224" i="25"/>
  <c r="E224" i="25"/>
  <c r="F224" i="25"/>
  <c r="G224" i="25"/>
  <c r="U224" i="25"/>
  <c r="C224" i="25"/>
  <c r="T214" i="25"/>
  <c r="J214" i="25"/>
  <c r="V214" i="25"/>
  <c r="D214" i="25"/>
  <c r="E214" i="25"/>
  <c r="F214" i="25"/>
  <c r="G214" i="25"/>
  <c r="U214" i="25"/>
  <c r="C214" i="25"/>
  <c r="S212" i="25"/>
  <c r="T212" i="25"/>
  <c r="J212" i="25"/>
  <c r="V212" i="25"/>
  <c r="D212" i="25"/>
  <c r="U212" i="25"/>
  <c r="C212" i="25"/>
  <c r="S231" i="25"/>
  <c r="T231" i="25"/>
  <c r="J231" i="25"/>
  <c r="V231" i="25"/>
  <c r="D231" i="25"/>
  <c r="E231" i="25"/>
  <c r="F231" i="25"/>
  <c r="G231" i="25"/>
  <c r="U231" i="25"/>
  <c r="C231" i="25"/>
  <c r="S230" i="25"/>
  <c r="T230" i="25"/>
  <c r="J230" i="25"/>
  <c r="V230" i="25"/>
  <c r="D230" i="25"/>
  <c r="E230" i="25"/>
  <c r="F230" i="25"/>
  <c r="G230" i="25"/>
  <c r="U230" i="25"/>
  <c r="C230" i="25"/>
  <c r="T229" i="25"/>
  <c r="J229" i="25"/>
  <c r="V229" i="25"/>
  <c r="D229" i="25"/>
  <c r="G229" i="25"/>
  <c r="U229" i="25"/>
  <c r="C229" i="25"/>
  <c r="J228" i="25"/>
  <c r="V228" i="25"/>
  <c r="D228" i="25"/>
  <c r="E228" i="25"/>
  <c r="F228" i="25"/>
  <c r="G228" i="25"/>
  <c r="U228" i="25"/>
  <c r="C228" i="25"/>
  <c r="J221" i="25"/>
  <c r="V221" i="25"/>
  <c r="D221" i="25"/>
  <c r="E221" i="25"/>
  <c r="F221" i="25"/>
  <c r="G221" i="25"/>
  <c r="U221" i="25"/>
  <c r="C221" i="25"/>
  <c r="J220" i="25"/>
  <c r="V220" i="25"/>
  <c r="D220" i="25"/>
  <c r="E220" i="25"/>
  <c r="F220" i="25"/>
  <c r="G220" i="25"/>
  <c r="U220" i="25"/>
  <c r="C220" i="25"/>
  <c r="T227" i="25"/>
  <c r="J227" i="25"/>
  <c r="V227" i="25"/>
  <c r="D227" i="25"/>
  <c r="E227" i="25"/>
  <c r="F227" i="25"/>
  <c r="G227" i="25"/>
  <c r="U227" i="25"/>
  <c r="C227" i="25"/>
  <c r="T215" i="25"/>
  <c r="J215" i="25"/>
  <c r="V215" i="25"/>
  <c r="D215" i="25"/>
  <c r="E215" i="25"/>
  <c r="F215" i="25"/>
  <c r="G215" i="25"/>
  <c r="U215" i="25"/>
  <c r="C215" i="25"/>
  <c r="T225" i="25"/>
  <c r="H225" i="25"/>
  <c r="I225" i="25"/>
  <c r="J225" i="25"/>
  <c r="V225" i="25"/>
  <c r="D225" i="25"/>
  <c r="G225" i="25"/>
  <c r="U225" i="25"/>
  <c r="C225" i="25"/>
  <c r="J216" i="25"/>
  <c r="V216" i="25"/>
  <c r="D216" i="25"/>
  <c r="E216" i="25"/>
  <c r="F216" i="25"/>
  <c r="G216" i="25"/>
  <c r="U216" i="25"/>
  <c r="C216" i="25"/>
  <c r="S223" i="25"/>
  <c r="T223" i="25"/>
  <c r="J223" i="25"/>
  <c r="V223" i="25"/>
  <c r="D223" i="25"/>
  <c r="E223" i="25"/>
  <c r="F223" i="25"/>
  <c r="G223" i="25"/>
  <c r="U223" i="25"/>
  <c r="C223" i="25"/>
  <c r="S222" i="25"/>
  <c r="T222" i="25"/>
  <c r="J222" i="25"/>
  <c r="V222" i="25"/>
  <c r="D222" i="25"/>
  <c r="E222" i="25"/>
  <c r="F222" i="25"/>
  <c r="G222" i="25"/>
  <c r="U222" i="25"/>
  <c r="C222" i="25"/>
  <c r="S219" i="25"/>
  <c r="T219" i="25"/>
  <c r="J219" i="25"/>
  <c r="V219" i="25"/>
  <c r="D219" i="25"/>
  <c r="E219" i="25"/>
  <c r="F219" i="25"/>
  <c r="G219" i="25"/>
  <c r="U219" i="25"/>
  <c r="C219" i="25"/>
  <c r="T193" i="25"/>
  <c r="J193" i="25"/>
  <c r="V193" i="25"/>
  <c r="D193" i="25"/>
  <c r="G193" i="25"/>
  <c r="U193" i="25"/>
  <c r="C193" i="25"/>
  <c r="T195" i="25"/>
  <c r="J195" i="25"/>
  <c r="V195" i="25"/>
  <c r="D195" i="25"/>
  <c r="G195" i="25"/>
  <c r="U195" i="25"/>
  <c r="C195" i="25"/>
  <c r="S218" i="25"/>
  <c r="T218" i="25"/>
  <c r="J218" i="25"/>
  <c r="V218" i="25"/>
  <c r="D218" i="25"/>
  <c r="E218" i="25"/>
  <c r="F218" i="25"/>
  <c r="G218" i="25"/>
  <c r="U218" i="25"/>
  <c r="C218" i="25"/>
  <c r="T210" i="25"/>
  <c r="J210" i="25"/>
  <c r="V210" i="25"/>
  <c r="D210" i="25"/>
  <c r="E210" i="25"/>
  <c r="F210" i="25"/>
  <c r="G210" i="25"/>
  <c r="U210" i="25"/>
  <c r="C210" i="25"/>
  <c r="T187" i="25"/>
  <c r="J187" i="25"/>
  <c r="V187" i="25"/>
  <c r="D187" i="25"/>
  <c r="G187" i="25"/>
  <c r="U187" i="25"/>
  <c r="C187" i="25"/>
  <c r="T202" i="25"/>
  <c r="J202" i="25"/>
  <c r="V202" i="25"/>
  <c r="D202" i="25"/>
  <c r="E202" i="25"/>
  <c r="F202" i="25"/>
  <c r="G202" i="25"/>
  <c r="U202" i="25"/>
  <c r="C202" i="25"/>
  <c r="T194" i="25"/>
  <c r="J194" i="25"/>
  <c r="V194" i="25"/>
  <c r="D194" i="25"/>
  <c r="E194" i="25"/>
  <c r="F194" i="25"/>
  <c r="G194" i="25"/>
  <c r="U194" i="25"/>
  <c r="C194" i="25"/>
  <c r="J103" i="25"/>
  <c r="V103" i="25"/>
  <c r="D103" i="25"/>
  <c r="E103" i="25"/>
  <c r="F103" i="25"/>
  <c r="G103" i="25"/>
  <c r="U103" i="25"/>
  <c r="C103" i="25"/>
  <c r="T113" i="25"/>
  <c r="J113" i="25"/>
  <c r="V113" i="25"/>
  <c r="D113" i="25"/>
  <c r="E113" i="25"/>
  <c r="F113" i="25"/>
  <c r="G113" i="25"/>
  <c r="U113" i="25"/>
  <c r="C113" i="25"/>
  <c r="S213" i="25"/>
  <c r="T213" i="25"/>
  <c r="J213" i="25"/>
  <c r="V213" i="25"/>
  <c r="D213" i="25"/>
  <c r="E213" i="25"/>
  <c r="F213" i="25"/>
  <c r="G213" i="25"/>
  <c r="U213" i="25"/>
  <c r="C213" i="25"/>
  <c r="S211" i="25"/>
  <c r="T211" i="25"/>
  <c r="J211" i="25"/>
  <c r="V211" i="25"/>
  <c r="D211" i="25"/>
  <c r="E211" i="25"/>
  <c r="F211" i="25"/>
  <c r="G211" i="25"/>
  <c r="U211" i="25"/>
  <c r="C211" i="25"/>
  <c r="T199" i="25"/>
  <c r="J199" i="25"/>
  <c r="V199" i="25"/>
  <c r="D199" i="25"/>
  <c r="E199" i="25"/>
  <c r="F199" i="25"/>
  <c r="G199" i="25"/>
  <c r="U199" i="25"/>
  <c r="C199" i="25"/>
  <c r="J163" i="25"/>
  <c r="V163" i="25"/>
  <c r="D163" i="25"/>
  <c r="E163" i="25"/>
  <c r="F163" i="25"/>
  <c r="G163" i="25"/>
  <c r="U163" i="25"/>
  <c r="C163" i="25"/>
  <c r="T196" i="25"/>
  <c r="J196" i="25"/>
  <c r="V196" i="25"/>
  <c r="D196" i="25"/>
  <c r="E196" i="25"/>
  <c r="F196" i="25"/>
  <c r="G196" i="25"/>
  <c r="U196" i="25"/>
  <c r="C196" i="25"/>
  <c r="T185" i="25"/>
  <c r="V185" i="25"/>
  <c r="D185" i="25"/>
  <c r="U185" i="25"/>
  <c r="C185" i="25"/>
  <c r="S209" i="25"/>
  <c r="T209" i="25"/>
  <c r="J209" i="25"/>
  <c r="V209" i="25"/>
  <c r="D209" i="25"/>
  <c r="E209" i="25"/>
  <c r="F209" i="25"/>
  <c r="G209" i="25"/>
  <c r="U209" i="25"/>
  <c r="C209" i="25"/>
  <c r="S208" i="25"/>
  <c r="T208" i="25"/>
  <c r="J208" i="25"/>
  <c r="V208" i="25"/>
  <c r="D208" i="25"/>
  <c r="E208" i="25"/>
  <c r="F208" i="25"/>
  <c r="G208" i="25"/>
  <c r="U208" i="25"/>
  <c r="C208" i="25"/>
  <c r="T191" i="25"/>
  <c r="J191" i="25"/>
  <c r="V191" i="25"/>
  <c r="D191" i="25"/>
  <c r="E191" i="25"/>
  <c r="F191" i="25"/>
  <c r="G191" i="25"/>
  <c r="U191" i="25"/>
  <c r="C191" i="25"/>
  <c r="J207" i="25"/>
  <c r="V207" i="25"/>
  <c r="D207" i="25"/>
  <c r="E207" i="25"/>
  <c r="F207" i="25"/>
  <c r="G207" i="25"/>
  <c r="U207" i="25"/>
  <c r="C207" i="25"/>
  <c r="J206" i="25"/>
  <c r="V206" i="25"/>
  <c r="D206" i="25"/>
  <c r="E206" i="25"/>
  <c r="F206" i="25"/>
  <c r="G206" i="25"/>
  <c r="U206" i="25"/>
  <c r="C206" i="25"/>
  <c r="J204" i="25"/>
  <c r="V204" i="25"/>
  <c r="D204" i="25"/>
  <c r="U204" i="25"/>
  <c r="C204" i="25"/>
  <c r="S203" i="25"/>
  <c r="T203" i="25"/>
  <c r="J203" i="25"/>
  <c r="V203" i="25"/>
  <c r="D203" i="25"/>
  <c r="G203" i="25"/>
  <c r="U203" i="25"/>
  <c r="C203" i="25"/>
  <c r="T201" i="25"/>
  <c r="J201" i="25"/>
  <c r="V201" i="25"/>
  <c r="D201" i="25"/>
  <c r="E201" i="25"/>
  <c r="F201" i="25"/>
  <c r="G201" i="25"/>
  <c r="U201" i="25"/>
  <c r="C201" i="25"/>
  <c r="J130" i="25"/>
  <c r="V130" i="25"/>
  <c r="D130" i="25"/>
  <c r="E130" i="25"/>
  <c r="F130" i="25"/>
  <c r="G130" i="25"/>
  <c r="U130" i="25"/>
  <c r="C130" i="25"/>
  <c r="T40" i="25"/>
  <c r="J40" i="25"/>
  <c r="V40" i="25"/>
  <c r="D40" i="25"/>
  <c r="U40" i="25"/>
  <c r="C40" i="25"/>
  <c r="T172" i="25"/>
  <c r="J172" i="25"/>
  <c r="V172" i="25"/>
  <c r="D172" i="25"/>
  <c r="E172" i="25"/>
  <c r="F172" i="25"/>
  <c r="G172" i="25"/>
  <c r="U172" i="25"/>
  <c r="C172" i="25"/>
  <c r="T171" i="25"/>
  <c r="J171" i="25"/>
  <c r="V171" i="25"/>
  <c r="D171" i="25"/>
  <c r="E171" i="25"/>
  <c r="F171" i="25"/>
  <c r="G171" i="25"/>
  <c r="U171" i="25"/>
  <c r="C171" i="25"/>
  <c r="T200" i="25"/>
  <c r="J200" i="25"/>
  <c r="V200" i="25"/>
  <c r="D200" i="25"/>
  <c r="E200" i="25"/>
  <c r="F200" i="25"/>
  <c r="G200" i="25"/>
  <c r="U200" i="25"/>
  <c r="C200" i="25"/>
  <c r="T188" i="25"/>
  <c r="J188" i="25"/>
  <c r="V188" i="25"/>
  <c r="D188" i="25"/>
  <c r="E188" i="25"/>
  <c r="F188" i="25"/>
  <c r="G188" i="25"/>
  <c r="U188" i="25"/>
  <c r="C188" i="25"/>
  <c r="T186" i="25"/>
  <c r="J186" i="25"/>
  <c r="V186" i="25"/>
  <c r="D186" i="25"/>
  <c r="E186" i="25"/>
  <c r="F186" i="25"/>
  <c r="G186" i="25"/>
  <c r="U186" i="25"/>
  <c r="C186" i="25"/>
  <c r="J65" i="25"/>
  <c r="V65" i="25"/>
  <c r="D65" i="25"/>
  <c r="E65" i="25"/>
  <c r="F65" i="25"/>
  <c r="G65" i="25"/>
  <c r="U65" i="25"/>
  <c r="C65" i="25"/>
  <c r="T189" i="25"/>
  <c r="J189" i="25"/>
  <c r="V189" i="25"/>
  <c r="D189" i="25"/>
  <c r="E189" i="25"/>
  <c r="F189" i="25"/>
  <c r="G189" i="25"/>
  <c r="U189" i="25"/>
  <c r="C189" i="25"/>
  <c r="T152" i="25"/>
  <c r="J152" i="25"/>
  <c r="V152" i="25"/>
  <c r="D152" i="25"/>
  <c r="G152" i="25"/>
  <c r="U152" i="25"/>
  <c r="C152" i="25"/>
  <c r="S198" i="25"/>
  <c r="T198" i="25"/>
  <c r="J198" i="25"/>
  <c r="V198" i="25"/>
  <c r="D198" i="25"/>
  <c r="E198" i="25"/>
  <c r="F198" i="25"/>
  <c r="G198" i="25"/>
  <c r="U198" i="25"/>
  <c r="C198" i="25"/>
  <c r="J197" i="25"/>
  <c r="V197" i="25"/>
  <c r="D197" i="25"/>
  <c r="E197" i="25"/>
  <c r="F197" i="25"/>
  <c r="G197" i="25"/>
  <c r="U197" i="25"/>
  <c r="C197" i="25"/>
  <c r="T178" i="25"/>
  <c r="J178" i="25"/>
  <c r="V178" i="25"/>
  <c r="D178" i="25"/>
  <c r="E178" i="25"/>
  <c r="F178" i="25"/>
  <c r="G178" i="25"/>
  <c r="U178" i="25"/>
  <c r="C178" i="25"/>
  <c r="T174" i="25"/>
  <c r="J174" i="25"/>
  <c r="V174" i="25"/>
  <c r="D174" i="25"/>
  <c r="E174" i="25"/>
  <c r="F174" i="25"/>
  <c r="G174" i="25"/>
  <c r="U174" i="25"/>
  <c r="C174" i="25"/>
  <c r="S192" i="25"/>
  <c r="T192" i="25"/>
  <c r="J192" i="25"/>
  <c r="V192" i="25"/>
  <c r="D192" i="25"/>
  <c r="E192" i="25"/>
  <c r="F192" i="25"/>
  <c r="G192" i="25"/>
  <c r="U192" i="25"/>
  <c r="C192" i="25"/>
  <c r="T157" i="25"/>
  <c r="J157" i="25"/>
  <c r="V157" i="25"/>
  <c r="D157" i="25"/>
  <c r="U157" i="25"/>
  <c r="C157" i="25"/>
  <c r="J176" i="25"/>
  <c r="V176" i="25"/>
  <c r="D176" i="25"/>
  <c r="E176" i="25"/>
  <c r="F176" i="25"/>
  <c r="G176" i="25"/>
  <c r="U176" i="25"/>
  <c r="C176" i="25"/>
  <c r="J175" i="25"/>
  <c r="V175" i="25"/>
  <c r="D175" i="25"/>
  <c r="E175" i="25"/>
  <c r="F175" i="25"/>
  <c r="G175" i="25"/>
  <c r="U175" i="25"/>
  <c r="C175" i="25"/>
  <c r="T164" i="25"/>
  <c r="J164" i="25"/>
  <c r="V164" i="25"/>
  <c r="D164" i="25"/>
  <c r="E164" i="25"/>
  <c r="F164" i="25"/>
  <c r="G164" i="25"/>
  <c r="U164" i="25"/>
  <c r="C164" i="25"/>
  <c r="J190" i="25"/>
  <c r="V190" i="25"/>
  <c r="D190" i="25"/>
  <c r="E190" i="25"/>
  <c r="F190" i="25"/>
  <c r="G190" i="25"/>
  <c r="U190" i="25"/>
  <c r="C190" i="25"/>
  <c r="T102" i="25"/>
  <c r="J102" i="25"/>
  <c r="V102" i="25"/>
  <c r="D102" i="25"/>
  <c r="E102" i="25"/>
  <c r="F102" i="25"/>
  <c r="G102" i="25"/>
  <c r="U102" i="25"/>
  <c r="C102" i="25"/>
  <c r="T182" i="25"/>
  <c r="J182" i="25"/>
  <c r="V182" i="25"/>
  <c r="D182" i="25"/>
  <c r="E182" i="25"/>
  <c r="F182" i="25"/>
  <c r="G182" i="25"/>
  <c r="U182" i="25"/>
  <c r="C182" i="25"/>
  <c r="J181" i="25"/>
  <c r="V181" i="25"/>
  <c r="D181" i="25"/>
  <c r="U181" i="25"/>
  <c r="C181" i="25"/>
  <c r="T180" i="25"/>
  <c r="J180" i="25"/>
  <c r="V180" i="25"/>
  <c r="D180" i="25"/>
  <c r="U180" i="25"/>
  <c r="C180" i="25"/>
  <c r="T179" i="25"/>
  <c r="J179" i="25"/>
  <c r="V179" i="25"/>
  <c r="D179" i="25"/>
  <c r="U179" i="25"/>
  <c r="C179" i="25"/>
  <c r="S177" i="25"/>
  <c r="T177" i="25"/>
  <c r="J177" i="25"/>
  <c r="V177" i="25"/>
  <c r="D177" i="25"/>
  <c r="E177" i="25"/>
  <c r="F177" i="25"/>
  <c r="G177" i="25"/>
  <c r="U177" i="25"/>
  <c r="C177" i="25"/>
  <c r="J160" i="25"/>
  <c r="V160" i="25"/>
  <c r="D160" i="25"/>
  <c r="E160" i="25"/>
  <c r="F160" i="25"/>
  <c r="G160" i="25"/>
  <c r="U160" i="25"/>
  <c r="C160" i="25"/>
  <c r="S2" i="25"/>
  <c r="T2" i="25"/>
  <c r="J2" i="25"/>
  <c r="V2" i="25"/>
  <c r="J4" i="25"/>
  <c r="V4" i="25"/>
  <c r="T5" i="25"/>
  <c r="J5" i="25"/>
  <c r="V5" i="25"/>
  <c r="S6" i="25"/>
  <c r="T6" i="25"/>
  <c r="J6" i="25"/>
  <c r="V6" i="25"/>
  <c r="J7" i="25"/>
  <c r="V7" i="25"/>
  <c r="T9" i="25"/>
  <c r="H9" i="25"/>
  <c r="I9" i="25"/>
  <c r="J9" i="25"/>
  <c r="V9" i="25"/>
  <c r="T10" i="25"/>
  <c r="J10" i="25"/>
  <c r="V10" i="25"/>
  <c r="T11" i="25"/>
  <c r="J11" i="25"/>
  <c r="V11" i="25"/>
  <c r="S12" i="25"/>
  <c r="T12" i="25"/>
  <c r="J12" i="25"/>
  <c r="V12" i="25"/>
  <c r="T13" i="25"/>
  <c r="J13" i="25"/>
  <c r="V13" i="25"/>
  <c r="S17" i="25"/>
  <c r="T17" i="25"/>
  <c r="J17" i="25"/>
  <c r="V17" i="25"/>
  <c r="J18" i="25"/>
  <c r="V18" i="25"/>
  <c r="S19" i="25"/>
  <c r="T19" i="25"/>
  <c r="J19" i="25"/>
  <c r="V19" i="25"/>
  <c r="S20" i="25"/>
  <c r="T20" i="25"/>
  <c r="J20" i="25"/>
  <c r="V20" i="25"/>
  <c r="T3" i="25"/>
  <c r="J3" i="25"/>
  <c r="V3" i="25"/>
  <c r="T14" i="25"/>
  <c r="J14" i="25"/>
  <c r="V14" i="25"/>
  <c r="J22" i="25"/>
  <c r="V22" i="25"/>
  <c r="J21" i="25"/>
  <c r="V21" i="25"/>
  <c r="S23" i="25"/>
  <c r="T23" i="25"/>
  <c r="J23" i="25"/>
  <c r="V23" i="25"/>
  <c r="S24" i="25"/>
  <c r="T24" i="25"/>
  <c r="J24" i="25"/>
  <c r="V24" i="25"/>
  <c r="T25" i="25"/>
  <c r="J25" i="25"/>
  <c r="V25" i="25"/>
  <c r="S26" i="25"/>
  <c r="T26" i="25"/>
  <c r="J26" i="25"/>
  <c r="V26" i="25"/>
  <c r="T27" i="25"/>
  <c r="J27" i="25"/>
  <c r="V27" i="25"/>
  <c r="T28" i="25"/>
  <c r="J28" i="25"/>
  <c r="V28" i="25"/>
  <c r="S30" i="25"/>
  <c r="T30" i="25"/>
  <c r="V30" i="25"/>
  <c r="S31" i="25"/>
  <c r="T31" i="25"/>
  <c r="J31" i="25"/>
  <c r="V31" i="25"/>
  <c r="S33" i="25"/>
  <c r="T33" i="25"/>
  <c r="J33" i="25"/>
  <c r="V33" i="25"/>
  <c r="S34" i="25"/>
  <c r="T34" i="25"/>
  <c r="J34" i="25"/>
  <c r="V34" i="25"/>
  <c r="S35" i="25"/>
  <c r="T35" i="25"/>
  <c r="J35" i="25"/>
  <c r="V35" i="25"/>
  <c r="J15" i="25"/>
  <c r="V15" i="25"/>
  <c r="T32" i="25"/>
  <c r="J32" i="25"/>
  <c r="V32" i="25"/>
  <c r="S37" i="25"/>
  <c r="T37" i="25"/>
  <c r="H37" i="25"/>
  <c r="I37" i="25"/>
  <c r="J37" i="25"/>
  <c r="V37" i="25"/>
  <c r="S39" i="25"/>
  <c r="T39" i="25"/>
  <c r="J39" i="25"/>
  <c r="V39" i="25"/>
  <c r="S41" i="25"/>
  <c r="T41" i="25"/>
  <c r="J41" i="25"/>
  <c r="V41" i="25"/>
  <c r="J36" i="25"/>
  <c r="V36" i="25"/>
  <c r="T29" i="25"/>
  <c r="J29" i="25"/>
  <c r="V29" i="25"/>
  <c r="S42" i="25"/>
  <c r="T42" i="25"/>
  <c r="J42" i="25"/>
  <c r="V42" i="25"/>
  <c r="J38" i="25"/>
  <c r="V38" i="25"/>
  <c r="S44" i="25"/>
  <c r="T44" i="25"/>
  <c r="J44" i="25"/>
  <c r="V44" i="25"/>
  <c r="T16" i="25"/>
  <c r="J16" i="25"/>
  <c r="V16" i="25"/>
  <c r="S45" i="25"/>
  <c r="T45" i="25"/>
  <c r="J45" i="25"/>
  <c r="V45" i="25"/>
  <c r="J46" i="25"/>
  <c r="V46" i="25"/>
  <c r="J47" i="25"/>
  <c r="V47" i="25"/>
  <c r="J48" i="25"/>
  <c r="V48" i="25"/>
  <c r="J8" i="25"/>
  <c r="V8" i="25"/>
  <c r="T58" i="25"/>
  <c r="J58" i="25"/>
  <c r="V58" i="25"/>
  <c r="S50" i="25"/>
  <c r="T50" i="25"/>
  <c r="J50" i="25"/>
  <c r="V50" i="25"/>
  <c r="T51" i="25"/>
  <c r="J51" i="25"/>
  <c r="V51" i="25"/>
  <c r="T52" i="25"/>
  <c r="J52" i="25"/>
  <c r="V52" i="25"/>
  <c r="S53" i="25"/>
  <c r="T53" i="25"/>
  <c r="J53" i="25"/>
  <c r="V53" i="25"/>
  <c r="S55" i="25"/>
  <c r="T55" i="25"/>
  <c r="H55" i="25"/>
  <c r="I55" i="25"/>
  <c r="J55" i="25"/>
  <c r="V55" i="25"/>
  <c r="T49" i="25"/>
  <c r="J49" i="25"/>
  <c r="V49" i="25"/>
  <c r="S57" i="25"/>
  <c r="T57" i="25"/>
  <c r="H57" i="25"/>
  <c r="I57" i="25"/>
  <c r="J57" i="25"/>
  <c r="V57" i="25"/>
  <c r="J60" i="25"/>
  <c r="V60" i="25"/>
  <c r="S62" i="25"/>
  <c r="T62" i="25"/>
  <c r="J62" i="25"/>
  <c r="V62" i="25"/>
  <c r="S63" i="25"/>
  <c r="T63" i="25"/>
  <c r="J63" i="25"/>
  <c r="V63" i="25"/>
  <c r="S64" i="25"/>
  <c r="T64" i="25"/>
  <c r="J64" i="25"/>
  <c r="V64" i="25"/>
  <c r="S66" i="25"/>
  <c r="T66" i="25"/>
  <c r="H66" i="25"/>
  <c r="I66" i="25"/>
  <c r="J66" i="25"/>
  <c r="V66" i="25"/>
  <c r="S67" i="25"/>
  <c r="T67" i="25"/>
  <c r="J67" i="25"/>
  <c r="V67" i="25"/>
  <c r="J54" i="25"/>
  <c r="V54" i="25"/>
  <c r="T69" i="25"/>
  <c r="J69" i="25"/>
  <c r="V69" i="25"/>
  <c r="J72" i="25"/>
  <c r="V72" i="25"/>
  <c r="T73" i="25"/>
  <c r="J73" i="25"/>
  <c r="V73" i="25"/>
  <c r="T71" i="25"/>
  <c r="J71" i="25"/>
  <c r="V71" i="25"/>
  <c r="T68" i="25"/>
  <c r="J68" i="25"/>
  <c r="V68" i="25"/>
  <c r="T76" i="25"/>
  <c r="J76" i="25"/>
  <c r="V76" i="25"/>
  <c r="T78" i="25"/>
  <c r="J78" i="25"/>
  <c r="V78" i="25"/>
  <c r="H80" i="25"/>
  <c r="I80" i="25"/>
  <c r="J80" i="25"/>
  <c r="V80" i="25"/>
  <c r="S81" i="25"/>
  <c r="T81" i="25"/>
  <c r="J81" i="25"/>
  <c r="V81" i="25"/>
  <c r="J82" i="25"/>
  <c r="V82" i="25"/>
  <c r="S83" i="25"/>
  <c r="T83" i="25"/>
  <c r="J83" i="25"/>
  <c r="V83" i="25"/>
  <c r="J74" i="25"/>
  <c r="V74" i="25"/>
  <c r="V43" i="25"/>
  <c r="S84" i="25"/>
  <c r="T84" i="25"/>
  <c r="H84" i="25"/>
  <c r="I84" i="25"/>
  <c r="J84" i="25"/>
  <c r="V84" i="25"/>
  <c r="T59" i="25"/>
  <c r="J59" i="25"/>
  <c r="V59" i="25"/>
  <c r="T70" i="25"/>
  <c r="J70" i="25"/>
  <c r="V70" i="25"/>
  <c r="H87" i="25"/>
  <c r="I87" i="25"/>
  <c r="J87" i="25"/>
  <c r="V87" i="25"/>
  <c r="S89" i="25"/>
  <c r="T89" i="25"/>
  <c r="J89" i="25"/>
  <c r="V89" i="25"/>
  <c r="T75" i="25"/>
  <c r="H75" i="25"/>
  <c r="I75" i="25"/>
  <c r="J75" i="25"/>
  <c r="V75" i="25"/>
  <c r="T77" i="25"/>
  <c r="H77" i="25"/>
  <c r="I77" i="25"/>
  <c r="J77" i="25"/>
  <c r="V77" i="25"/>
  <c r="T79" i="25"/>
  <c r="H79" i="25"/>
  <c r="I79" i="25"/>
  <c r="J79" i="25"/>
  <c r="V79" i="25"/>
  <c r="S90" i="25"/>
  <c r="T90" i="25"/>
  <c r="J90" i="25"/>
  <c r="V90" i="25"/>
  <c r="S91" i="25"/>
  <c r="T91" i="25"/>
  <c r="J91" i="25"/>
  <c r="V91" i="25"/>
  <c r="T93" i="25"/>
  <c r="J93" i="25"/>
  <c r="V93" i="25"/>
  <c r="J94" i="25"/>
  <c r="V94" i="25"/>
  <c r="S95" i="25"/>
  <c r="T95" i="25"/>
  <c r="J95" i="25"/>
  <c r="V95" i="25"/>
  <c r="S96" i="25"/>
  <c r="T96" i="25"/>
  <c r="J96" i="25"/>
  <c r="V96" i="25"/>
  <c r="S97" i="25"/>
  <c r="T97" i="25"/>
  <c r="J97" i="25"/>
  <c r="V97" i="25"/>
  <c r="S98" i="25"/>
  <c r="T98" i="25"/>
  <c r="V98" i="25"/>
  <c r="T86" i="25"/>
  <c r="H86" i="25"/>
  <c r="I86" i="25"/>
  <c r="J86" i="25"/>
  <c r="V86" i="25"/>
  <c r="S99" i="25"/>
  <c r="T99" i="25"/>
  <c r="J99" i="25"/>
  <c r="V99" i="25"/>
  <c r="S100" i="25"/>
  <c r="T100" i="25"/>
  <c r="J100" i="25"/>
  <c r="V100" i="25"/>
  <c r="T101" i="25"/>
  <c r="J101" i="25"/>
  <c r="V101" i="25"/>
  <c r="T104" i="25"/>
  <c r="J104" i="25"/>
  <c r="V104" i="25"/>
  <c r="T105" i="25"/>
  <c r="J105" i="25"/>
  <c r="V105" i="25"/>
  <c r="S106" i="25"/>
  <c r="T106" i="25"/>
  <c r="J106" i="25"/>
  <c r="V106" i="25"/>
  <c r="S107" i="25"/>
  <c r="T107" i="25"/>
  <c r="J107" i="25"/>
  <c r="V107" i="25"/>
  <c r="J108" i="25"/>
  <c r="V108" i="25"/>
  <c r="S109" i="25"/>
  <c r="T109" i="25"/>
  <c r="J109" i="25"/>
  <c r="V109" i="25"/>
  <c r="S110" i="25"/>
  <c r="T110" i="25"/>
  <c r="J110" i="25"/>
  <c r="V110" i="25"/>
  <c r="H111" i="25"/>
  <c r="I111" i="25"/>
  <c r="J111" i="25"/>
  <c r="V111" i="25"/>
  <c r="S112" i="25"/>
  <c r="T112" i="25"/>
  <c r="J112" i="25"/>
  <c r="V112" i="25"/>
  <c r="T114" i="25"/>
  <c r="J114" i="25"/>
  <c r="V114" i="25"/>
  <c r="T115" i="25"/>
  <c r="J115" i="25"/>
  <c r="V115" i="25"/>
  <c r="T116" i="25"/>
  <c r="J116" i="25"/>
  <c r="V116" i="25"/>
  <c r="T61" i="25"/>
  <c r="J61" i="25"/>
  <c r="V61" i="25"/>
  <c r="T118" i="25"/>
  <c r="J118" i="25"/>
  <c r="V118" i="25"/>
  <c r="S119" i="25"/>
  <c r="T119" i="25"/>
  <c r="J119" i="25"/>
  <c r="V119" i="25"/>
  <c r="S120" i="25"/>
  <c r="T120" i="25"/>
  <c r="J120" i="25"/>
  <c r="V120" i="25"/>
  <c r="J121" i="25"/>
  <c r="V121" i="25"/>
  <c r="T92" i="25"/>
  <c r="V92" i="25"/>
  <c r="J123" i="25"/>
  <c r="V123" i="25"/>
  <c r="J124" i="25"/>
  <c r="V124" i="25"/>
  <c r="S126" i="25"/>
  <c r="T126" i="25"/>
  <c r="J126" i="25"/>
  <c r="V126" i="25"/>
  <c r="S127" i="25"/>
  <c r="T127" i="25"/>
  <c r="J127" i="25"/>
  <c r="V127" i="25"/>
  <c r="S128" i="25"/>
  <c r="T128" i="25"/>
  <c r="J128" i="25"/>
  <c r="V128" i="25"/>
  <c r="T129" i="25"/>
  <c r="J129" i="25"/>
  <c r="V129" i="25"/>
  <c r="S131" i="25"/>
  <c r="T131" i="25"/>
  <c r="J131" i="25"/>
  <c r="V131" i="25"/>
  <c r="S132" i="25"/>
  <c r="T132" i="25"/>
  <c r="J132" i="25"/>
  <c r="V132" i="25"/>
  <c r="S133" i="25"/>
  <c r="T133" i="25"/>
  <c r="J133" i="25"/>
  <c r="V133" i="25"/>
  <c r="J134" i="25"/>
  <c r="V134" i="25"/>
  <c r="J135" i="25"/>
  <c r="V135" i="25"/>
  <c r="T56" i="25"/>
  <c r="J56" i="25"/>
  <c r="V56" i="25"/>
  <c r="J137" i="25"/>
  <c r="V137" i="25"/>
  <c r="T125" i="25"/>
  <c r="J125" i="25"/>
  <c r="V125" i="25"/>
  <c r="S138" i="25"/>
  <c r="T138" i="25"/>
  <c r="J138" i="25"/>
  <c r="V138" i="25"/>
  <c r="J139" i="25"/>
  <c r="V139" i="25"/>
  <c r="S141" i="25"/>
  <c r="T141" i="25"/>
  <c r="J141" i="25"/>
  <c r="V141" i="25"/>
  <c r="S142" i="25"/>
  <c r="T142" i="25"/>
  <c r="J142" i="25"/>
  <c r="V142" i="25"/>
  <c r="S143" i="25"/>
  <c r="T143" i="25"/>
  <c r="J143" i="25"/>
  <c r="V143" i="25"/>
  <c r="T144" i="25"/>
  <c r="J144" i="25"/>
  <c r="V144" i="25"/>
  <c r="T146" i="25"/>
  <c r="J146" i="25"/>
  <c r="V146" i="25"/>
  <c r="T136" i="25"/>
  <c r="J136" i="25"/>
  <c r="V136" i="25"/>
  <c r="T147" i="25"/>
  <c r="J147" i="25"/>
  <c r="V147" i="25"/>
  <c r="T148" i="25"/>
  <c r="J148" i="25"/>
  <c r="V148" i="25"/>
  <c r="S149" i="25"/>
  <c r="T149" i="25"/>
  <c r="J149" i="25"/>
  <c r="V149" i="25"/>
  <c r="J88" i="25"/>
  <c r="V88" i="25"/>
  <c r="T117" i="25"/>
  <c r="J117" i="25"/>
  <c r="V117" i="25"/>
  <c r="T140" i="25"/>
  <c r="J140" i="25"/>
  <c r="V140" i="25"/>
  <c r="T145" i="25"/>
  <c r="J145" i="25"/>
  <c r="V145" i="25"/>
  <c r="S153" i="25"/>
  <c r="T153" i="25"/>
  <c r="J153" i="25"/>
  <c r="V153" i="25"/>
  <c r="S154" i="25"/>
  <c r="T154" i="25"/>
  <c r="J154" i="25"/>
  <c r="V154" i="25"/>
  <c r="J155" i="25"/>
  <c r="V155" i="25"/>
  <c r="J122" i="25"/>
  <c r="V122" i="25"/>
  <c r="S158" i="25"/>
  <c r="T158" i="25"/>
  <c r="J158" i="25"/>
  <c r="V158" i="25"/>
  <c r="J159" i="25"/>
  <c r="V159" i="25"/>
  <c r="T150" i="25"/>
  <c r="J150" i="25"/>
  <c r="V150" i="25"/>
  <c r="J161" i="25"/>
  <c r="V161" i="25"/>
  <c r="S162" i="25"/>
  <c r="T162" i="25"/>
  <c r="J162" i="25"/>
  <c r="V162" i="25"/>
  <c r="J165" i="25"/>
  <c r="V165" i="25"/>
  <c r="S166" i="25"/>
  <c r="T166" i="25"/>
  <c r="J166" i="25"/>
  <c r="V166" i="25"/>
  <c r="T167" i="25"/>
  <c r="J167" i="25"/>
  <c r="V167" i="25"/>
  <c r="T151" i="25"/>
  <c r="J151" i="25"/>
  <c r="V151" i="25"/>
  <c r="S168" i="25"/>
  <c r="T168" i="25"/>
  <c r="J168" i="25"/>
  <c r="V168" i="25"/>
  <c r="T169" i="25"/>
  <c r="J169" i="25"/>
  <c r="V169" i="25"/>
  <c r="T170" i="25"/>
  <c r="J170" i="25"/>
  <c r="V170" i="25"/>
  <c r="T173" i="25"/>
  <c r="J173" i="25"/>
  <c r="V173" i="25"/>
  <c r="V85" i="25"/>
  <c r="D2" i="25"/>
  <c r="D4" i="25"/>
  <c r="D5" i="25"/>
  <c r="D6" i="25"/>
  <c r="D7" i="25"/>
  <c r="D9" i="25"/>
  <c r="D10" i="25"/>
  <c r="D11" i="25"/>
  <c r="D12" i="25"/>
  <c r="D13" i="25"/>
  <c r="D17" i="25"/>
  <c r="D18" i="25"/>
  <c r="D19" i="25"/>
  <c r="D20" i="25"/>
  <c r="D3" i="25"/>
  <c r="D14" i="25"/>
  <c r="D22" i="25"/>
  <c r="D21" i="25"/>
  <c r="D23" i="25"/>
  <c r="D24" i="25"/>
  <c r="D25" i="25"/>
  <c r="D26" i="25"/>
  <c r="D27" i="25"/>
  <c r="D28" i="25"/>
  <c r="D30" i="25"/>
  <c r="D31" i="25"/>
  <c r="D33" i="25"/>
  <c r="D34" i="25"/>
  <c r="D35" i="25"/>
  <c r="D15" i="25"/>
  <c r="D32" i="25"/>
  <c r="D37" i="25"/>
  <c r="D39" i="25"/>
  <c r="D41" i="25"/>
  <c r="D36" i="25"/>
  <c r="D29" i="25"/>
  <c r="D42" i="25"/>
  <c r="D38" i="25"/>
  <c r="D44" i="25"/>
  <c r="D16" i="25"/>
  <c r="D45" i="25"/>
  <c r="D46" i="25"/>
  <c r="D47" i="25"/>
  <c r="D48" i="25"/>
  <c r="D8" i="25"/>
  <c r="D58" i="25"/>
  <c r="D50" i="25"/>
  <c r="D51" i="25"/>
  <c r="D52" i="25"/>
  <c r="D53" i="25"/>
  <c r="D55" i="25"/>
  <c r="D49" i="25"/>
  <c r="D57" i="25"/>
  <c r="D60" i="25"/>
  <c r="D62" i="25"/>
  <c r="D63" i="25"/>
  <c r="D64" i="25"/>
  <c r="D66" i="25"/>
  <c r="D67" i="25"/>
  <c r="D54" i="25"/>
  <c r="D69" i="25"/>
  <c r="D72" i="25"/>
  <c r="D73" i="25"/>
  <c r="D71" i="25"/>
  <c r="D68" i="25"/>
  <c r="D76" i="25"/>
  <c r="D78" i="25"/>
  <c r="D80" i="25"/>
  <c r="D81" i="25"/>
  <c r="D82" i="25"/>
  <c r="D83" i="25"/>
  <c r="D74" i="25"/>
  <c r="D43" i="25"/>
  <c r="D84" i="25"/>
  <c r="D59" i="25"/>
  <c r="S70" i="25"/>
  <c r="D70" i="25"/>
  <c r="D87" i="25"/>
  <c r="D89" i="25"/>
  <c r="D75" i="25"/>
  <c r="D77" i="25"/>
  <c r="D79" i="25"/>
  <c r="D90" i="25"/>
  <c r="D91" i="25"/>
  <c r="D93" i="25"/>
  <c r="D94" i="25"/>
  <c r="D95" i="25"/>
  <c r="D96" i="25"/>
  <c r="D97" i="25"/>
  <c r="D98" i="25"/>
  <c r="D86" i="25"/>
  <c r="D99" i="25"/>
  <c r="D100" i="25"/>
  <c r="D101" i="25"/>
  <c r="D104" i="25"/>
  <c r="D105" i="25"/>
  <c r="D106" i="25"/>
  <c r="D107" i="25"/>
  <c r="D108" i="25"/>
  <c r="D109" i="25"/>
  <c r="D110" i="25"/>
  <c r="D111" i="25"/>
  <c r="D112" i="25"/>
  <c r="D114" i="25"/>
  <c r="D115" i="25"/>
  <c r="D116" i="25"/>
  <c r="S61" i="25"/>
  <c r="D61" i="25"/>
  <c r="D118" i="25"/>
  <c r="D119" i="25"/>
  <c r="D120" i="25"/>
  <c r="D121" i="25"/>
  <c r="D92" i="25"/>
  <c r="D123" i="25"/>
  <c r="D124" i="25"/>
  <c r="D126" i="25"/>
  <c r="D127" i="25"/>
  <c r="D128" i="25"/>
  <c r="D129" i="25"/>
  <c r="D131" i="25"/>
  <c r="D132" i="25"/>
  <c r="D133" i="25"/>
  <c r="D134" i="25"/>
  <c r="D135" i="25"/>
  <c r="S56" i="25"/>
  <c r="D56" i="25"/>
  <c r="D137" i="25"/>
  <c r="D125" i="25"/>
  <c r="D138" i="25"/>
  <c r="D139" i="25"/>
  <c r="D141" i="25"/>
  <c r="D142" i="25"/>
  <c r="D143" i="25"/>
  <c r="D144" i="25"/>
  <c r="D146" i="25"/>
  <c r="D136" i="25"/>
  <c r="D147" i="25"/>
  <c r="D148" i="25"/>
  <c r="D149" i="25"/>
  <c r="D88" i="25"/>
  <c r="D117" i="25"/>
  <c r="D140" i="25"/>
  <c r="D145" i="25"/>
  <c r="D153" i="25"/>
  <c r="D154" i="25"/>
  <c r="D155" i="25"/>
  <c r="D122" i="25"/>
  <c r="D158" i="25"/>
  <c r="D159" i="25"/>
  <c r="D150" i="25"/>
  <c r="D161" i="25"/>
  <c r="D162" i="25"/>
  <c r="D165" i="25"/>
  <c r="D166" i="25"/>
  <c r="D167" i="25"/>
  <c r="D151" i="25"/>
  <c r="D168" i="25"/>
  <c r="D169" i="25"/>
  <c r="S170" i="25"/>
  <c r="D170" i="25"/>
  <c r="S173" i="25"/>
  <c r="D173" i="25"/>
  <c r="D85" i="25"/>
  <c r="T85" i="25"/>
  <c r="S85" i="25"/>
  <c r="U2" i="25"/>
  <c r="U4" i="25"/>
  <c r="U5" i="25"/>
  <c r="U6" i="25"/>
  <c r="U7" i="25"/>
  <c r="U9" i="25"/>
  <c r="U10" i="25"/>
  <c r="U11" i="25"/>
  <c r="U12" i="25"/>
  <c r="U13" i="25"/>
  <c r="U17" i="25"/>
  <c r="U18" i="25"/>
  <c r="U19" i="25"/>
  <c r="U20" i="25"/>
  <c r="U3" i="25"/>
  <c r="U14" i="25"/>
  <c r="U22" i="25"/>
  <c r="U21" i="25"/>
  <c r="U23" i="25"/>
  <c r="U24" i="25"/>
  <c r="U25" i="25"/>
  <c r="U26" i="25"/>
  <c r="U27" i="25"/>
  <c r="U28" i="25"/>
  <c r="U30" i="25"/>
  <c r="U31" i="25"/>
  <c r="U33" i="25"/>
  <c r="U34" i="25"/>
  <c r="U35" i="25"/>
  <c r="U15" i="25"/>
  <c r="U32" i="25"/>
  <c r="U37" i="25"/>
  <c r="U39" i="25"/>
  <c r="U41" i="25"/>
  <c r="U36" i="25"/>
  <c r="U29" i="25"/>
  <c r="U42" i="25"/>
  <c r="U38" i="25"/>
  <c r="U44" i="25"/>
  <c r="U16" i="25"/>
  <c r="U45" i="25"/>
  <c r="U46" i="25"/>
  <c r="U47" i="25"/>
  <c r="U48" i="25"/>
  <c r="U8" i="25"/>
  <c r="U58" i="25"/>
  <c r="U50" i="25"/>
  <c r="U51" i="25"/>
  <c r="U52" i="25"/>
  <c r="U53" i="25"/>
  <c r="U55" i="25"/>
  <c r="U49" i="25"/>
  <c r="U57" i="25"/>
  <c r="U60" i="25"/>
  <c r="U62" i="25"/>
  <c r="U63" i="25"/>
  <c r="U64" i="25"/>
  <c r="U66" i="25"/>
  <c r="U67" i="25"/>
  <c r="U54" i="25"/>
  <c r="U69" i="25"/>
  <c r="U72" i="25"/>
  <c r="U73" i="25"/>
  <c r="U71" i="25"/>
  <c r="U68" i="25"/>
  <c r="U76" i="25"/>
  <c r="U78" i="25"/>
  <c r="U80" i="25"/>
  <c r="U81" i="25"/>
  <c r="U82" i="25"/>
  <c r="U83" i="25"/>
  <c r="U74" i="25"/>
  <c r="U43" i="25"/>
  <c r="U84" i="25"/>
  <c r="U59" i="25"/>
  <c r="U70" i="25"/>
  <c r="U87" i="25"/>
  <c r="U89" i="25"/>
  <c r="U75" i="25"/>
  <c r="U77" i="25"/>
  <c r="U79" i="25"/>
  <c r="U90" i="25"/>
  <c r="U91" i="25"/>
  <c r="U93" i="25"/>
  <c r="U94" i="25"/>
  <c r="U95" i="25"/>
  <c r="U96" i="25"/>
  <c r="U97" i="25"/>
  <c r="U98" i="25"/>
  <c r="U86" i="25"/>
  <c r="U99" i="25"/>
  <c r="U100" i="25"/>
  <c r="U101" i="25"/>
  <c r="U104" i="25"/>
  <c r="U105" i="25"/>
  <c r="U106" i="25"/>
  <c r="U107" i="25"/>
  <c r="U108" i="25"/>
  <c r="U109" i="25"/>
  <c r="U110" i="25"/>
  <c r="U111" i="25"/>
  <c r="U112" i="25"/>
  <c r="U114" i="25"/>
  <c r="U115" i="25"/>
  <c r="U116" i="25"/>
  <c r="U61" i="25"/>
  <c r="U118" i="25"/>
  <c r="U119" i="25"/>
  <c r="U120" i="25"/>
  <c r="U121" i="25"/>
  <c r="U92" i="25"/>
  <c r="U123" i="25"/>
  <c r="U124" i="25"/>
  <c r="U126" i="25"/>
  <c r="U127" i="25"/>
  <c r="U128" i="25"/>
  <c r="U129" i="25"/>
  <c r="U131" i="25"/>
  <c r="U132" i="25"/>
  <c r="U133" i="25"/>
  <c r="U134" i="25"/>
  <c r="U135" i="25"/>
  <c r="U56" i="25"/>
  <c r="U137" i="25"/>
  <c r="U125" i="25"/>
  <c r="U138" i="25"/>
  <c r="U139" i="25"/>
  <c r="U141" i="25"/>
  <c r="U142" i="25"/>
  <c r="U143" i="25"/>
  <c r="U144" i="25"/>
  <c r="U146" i="25"/>
  <c r="U136" i="25"/>
  <c r="U147" i="25"/>
  <c r="U148" i="25"/>
  <c r="U149" i="25"/>
  <c r="U88" i="25"/>
  <c r="U117" i="25"/>
  <c r="U140" i="25"/>
  <c r="U145" i="25"/>
  <c r="U153" i="25"/>
  <c r="U154" i="25"/>
  <c r="U155" i="25"/>
  <c r="U122" i="25"/>
  <c r="U158" i="25"/>
  <c r="U159" i="25"/>
  <c r="U150" i="25"/>
  <c r="U161" i="25"/>
  <c r="U162" i="25"/>
  <c r="U165" i="25"/>
  <c r="U166" i="25"/>
  <c r="U167" i="25"/>
  <c r="U151" i="25"/>
  <c r="U168" i="25"/>
  <c r="U169" i="25"/>
  <c r="U170" i="25"/>
  <c r="U173" i="25"/>
  <c r="U85" i="25"/>
  <c r="T156" i="25"/>
  <c r="J156" i="25"/>
  <c r="V156" i="25"/>
  <c r="D156" i="25"/>
  <c r="U156" i="25"/>
  <c r="C156" i="25"/>
  <c r="E173" i="25"/>
  <c r="F173" i="25"/>
  <c r="G173" i="25"/>
  <c r="C173" i="25"/>
  <c r="E170" i="25"/>
  <c r="F170" i="25"/>
  <c r="G170" i="25"/>
  <c r="C170" i="25"/>
  <c r="E169" i="25"/>
  <c r="F169" i="25"/>
  <c r="G169" i="25"/>
  <c r="C169" i="25"/>
  <c r="E168" i="25"/>
  <c r="F168" i="25"/>
  <c r="G168" i="25"/>
  <c r="C168" i="25"/>
  <c r="E151" i="25"/>
  <c r="F151" i="25"/>
  <c r="G151" i="25"/>
  <c r="C151" i="25"/>
  <c r="G167" i="25"/>
  <c r="C167" i="25"/>
  <c r="E166" i="25"/>
  <c r="F166" i="25"/>
  <c r="G166" i="25"/>
  <c r="C166" i="25"/>
  <c r="E165" i="25"/>
  <c r="F165" i="25"/>
  <c r="G165" i="25"/>
  <c r="C165" i="25"/>
  <c r="E162" i="25"/>
  <c r="F162" i="25"/>
  <c r="G162" i="25"/>
  <c r="C162" i="25"/>
  <c r="C161" i="25"/>
  <c r="E150" i="25"/>
  <c r="F150" i="25"/>
  <c r="G150" i="25"/>
  <c r="C150" i="25"/>
  <c r="E159" i="25"/>
  <c r="F159" i="25"/>
  <c r="G159" i="25"/>
  <c r="C159" i="25"/>
  <c r="E158" i="25"/>
  <c r="F158" i="25"/>
  <c r="G158" i="25"/>
  <c r="C158" i="25"/>
  <c r="E122" i="25"/>
  <c r="F122" i="25"/>
  <c r="G122" i="25"/>
  <c r="C122" i="25"/>
  <c r="C155" i="25"/>
  <c r="E154" i="25"/>
  <c r="F154" i="25"/>
  <c r="G154" i="25"/>
  <c r="C154" i="25"/>
  <c r="C153" i="25"/>
  <c r="E145" i="25"/>
  <c r="F145" i="25"/>
  <c r="G145" i="25"/>
  <c r="C145" i="25"/>
  <c r="E140" i="25"/>
  <c r="F140" i="25"/>
  <c r="G140" i="25"/>
  <c r="C140" i="25"/>
  <c r="E117" i="25"/>
  <c r="F117" i="25"/>
  <c r="G117" i="25"/>
  <c r="C117" i="25"/>
  <c r="E88" i="25"/>
  <c r="F88" i="25"/>
  <c r="G88" i="25"/>
  <c r="C88" i="25"/>
  <c r="E149" i="25"/>
  <c r="F149" i="25"/>
  <c r="G149" i="25"/>
  <c r="C149" i="25"/>
  <c r="E148" i="25"/>
  <c r="F148" i="25"/>
  <c r="G148" i="25"/>
  <c r="C148" i="25"/>
  <c r="C147" i="25"/>
  <c r="G136" i="25"/>
  <c r="C136" i="25"/>
  <c r="F146" i="25"/>
  <c r="G146" i="25"/>
  <c r="C146" i="25"/>
  <c r="E144" i="25"/>
  <c r="F144" i="25"/>
  <c r="G144" i="25"/>
  <c r="C144" i="25"/>
  <c r="E143" i="25"/>
  <c r="F143" i="25"/>
  <c r="G143" i="25"/>
  <c r="C143" i="25"/>
  <c r="E142" i="25"/>
  <c r="F142" i="25"/>
  <c r="G142" i="25"/>
  <c r="C142" i="25"/>
  <c r="E141" i="25"/>
  <c r="F141" i="25"/>
  <c r="G141" i="25"/>
  <c r="C141" i="25"/>
  <c r="C139" i="25"/>
  <c r="E138" i="25"/>
  <c r="F138" i="25"/>
  <c r="G138" i="25"/>
  <c r="C138" i="25"/>
  <c r="E125" i="25"/>
  <c r="F125" i="25"/>
  <c r="G125" i="25"/>
  <c r="C125" i="25"/>
  <c r="E137" i="25"/>
  <c r="F137" i="25"/>
  <c r="G137" i="25"/>
  <c r="C137" i="25"/>
  <c r="E56" i="25"/>
  <c r="F56" i="25"/>
  <c r="G56" i="25"/>
  <c r="C56" i="25"/>
  <c r="C135" i="25"/>
  <c r="C134" i="25"/>
  <c r="E133" i="25"/>
  <c r="F133" i="25"/>
  <c r="G133" i="25"/>
  <c r="C133" i="25"/>
  <c r="E132" i="25"/>
  <c r="F132" i="25"/>
  <c r="G132" i="25"/>
  <c r="C132" i="25"/>
  <c r="E131" i="25"/>
  <c r="F131" i="25"/>
  <c r="G131" i="25"/>
  <c r="C131" i="25"/>
  <c r="G129" i="25"/>
  <c r="C129" i="25"/>
  <c r="E128" i="25"/>
  <c r="F128" i="25"/>
  <c r="G128" i="25"/>
  <c r="C128" i="25"/>
  <c r="E127" i="25"/>
  <c r="F127" i="25"/>
  <c r="G127" i="25"/>
  <c r="C127" i="25"/>
  <c r="E126" i="25"/>
  <c r="F126" i="25"/>
  <c r="G126" i="25"/>
  <c r="C126" i="25"/>
  <c r="E124" i="25"/>
  <c r="F124" i="25"/>
  <c r="G124" i="25"/>
  <c r="C124" i="25"/>
  <c r="E123" i="25"/>
  <c r="F123" i="25"/>
  <c r="G123" i="25"/>
  <c r="C123" i="25"/>
  <c r="C92" i="25"/>
  <c r="E121" i="25"/>
  <c r="F121" i="25"/>
  <c r="G121" i="25"/>
  <c r="C121" i="25"/>
  <c r="E120" i="25"/>
  <c r="F120" i="25"/>
  <c r="G120" i="25"/>
  <c r="C120" i="25"/>
  <c r="E119" i="25"/>
  <c r="F119" i="25"/>
  <c r="G119" i="25"/>
  <c r="C119" i="25"/>
  <c r="E118" i="25"/>
  <c r="F118" i="25"/>
  <c r="G118" i="25"/>
  <c r="C118" i="25"/>
  <c r="E61" i="25"/>
  <c r="F61" i="25"/>
  <c r="G61" i="25"/>
  <c r="C61" i="25"/>
  <c r="E116" i="25"/>
  <c r="F116" i="25"/>
  <c r="G116" i="25"/>
  <c r="C116" i="25"/>
  <c r="F115" i="25"/>
  <c r="G115" i="25"/>
  <c r="C115" i="25"/>
  <c r="E114" i="25"/>
  <c r="F114" i="25"/>
  <c r="G114" i="25"/>
  <c r="C114" i="25"/>
  <c r="E112" i="25"/>
  <c r="F112" i="25"/>
  <c r="G112" i="25"/>
  <c r="C112" i="25"/>
  <c r="G111" i="25"/>
  <c r="C111" i="25"/>
  <c r="E110" i="25"/>
  <c r="F110" i="25"/>
  <c r="G110" i="25"/>
  <c r="C110" i="25"/>
  <c r="G109" i="25"/>
  <c r="C109" i="25"/>
  <c r="G108" i="25"/>
  <c r="C108" i="25"/>
  <c r="C107" i="25"/>
  <c r="E106" i="25"/>
  <c r="F106" i="25"/>
  <c r="G106" i="25"/>
  <c r="C106" i="25"/>
  <c r="G105" i="25"/>
  <c r="C105" i="25"/>
  <c r="E104" i="25"/>
  <c r="F104" i="25"/>
  <c r="G104" i="25"/>
  <c r="C104" i="25"/>
  <c r="E101" i="25"/>
  <c r="F101" i="25"/>
  <c r="G101" i="25"/>
  <c r="C101" i="25"/>
  <c r="E100" i="25"/>
  <c r="F100" i="25"/>
  <c r="G100" i="25"/>
  <c r="C100" i="25"/>
  <c r="E99" i="25"/>
  <c r="F99" i="25"/>
  <c r="G99" i="25"/>
  <c r="C99" i="25"/>
  <c r="G86" i="25"/>
  <c r="C86" i="25"/>
  <c r="C98" i="25"/>
  <c r="E97" i="25"/>
  <c r="F97" i="25"/>
  <c r="G97" i="25"/>
  <c r="C97" i="25"/>
  <c r="E96" i="25"/>
  <c r="F96" i="25"/>
  <c r="G96" i="25"/>
  <c r="C96" i="25"/>
  <c r="G95" i="25"/>
  <c r="C95" i="25"/>
  <c r="C94" i="25"/>
  <c r="E93" i="25"/>
  <c r="F93" i="25"/>
  <c r="G93" i="25"/>
  <c r="C93" i="25"/>
  <c r="E91" i="25"/>
  <c r="F91" i="25"/>
  <c r="G91" i="25"/>
  <c r="C91" i="25"/>
  <c r="E90" i="25"/>
  <c r="F90" i="25"/>
  <c r="G90" i="25"/>
  <c r="C90" i="25"/>
  <c r="G79" i="25"/>
  <c r="C79" i="25"/>
  <c r="G77" i="25"/>
  <c r="C77" i="25"/>
  <c r="G75" i="25"/>
  <c r="C75" i="25"/>
  <c r="E89" i="25"/>
  <c r="F89" i="25"/>
  <c r="G89" i="25"/>
  <c r="C89" i="25"/>
  <c r="G87" i="25"/>
  <c r="C87" i="25"/>
  <c r="G70" i="25"/>
  <c r="C70" i="25"/>
  <c r="E59" i="25"/>
  <c r="F59" i="25"/>
  <c r="G59" i="25"/>
  <c r="C59" i="25"/>
  <c r="G84" i="25"/>
  <c r="C84" i="25"/>
  <c r="C43" i="25"/>
  <c r="G74" i="25"/>
  <c r="C74" i="25"/>
  <c r="E83" i="25"/>
  <c r="F83" i="25"/>
  <c r="G83" i="25"/>
  <c r="C83" i="25"/>
  <c r="E82" i="25"/>
  <c r="F82" i="25"/>
  <c r="G82" i="25"/>
  <c r="C82" i="25"/>
  <c r="E81" i="25"/>
  <c r="F81" i="25"/>
  <c r="G81" i="25"/>
  <c r="C81" i="25"/>
  <c r="G80" i="25"/>
  <c r="C80" i="25"/>
  <c r="G78" i="25"/>
  <c r="C78" i="25"/>
  <c r="E76" i="25"/>
  <c r="F76" i="25"/>
  <c r="G76" i="25"/>
  <c r="C76" i="25"/>
  <c r="E68" i="25"/>
  <c r="F68" i="25"/>
  <c r="G68" i="25"/>
  <c r="C68" i="25"/>
  <c r="G71" i="25"/>
  <c r="C71" i="25"/>
  <c r="C73" i="25"/>
  <c r="G72" i="25"/>
  <c r="C72" i="25"/>
  <c r="G69" i="25"/>
  <c r="C69" i="25"/>
  <c r="C54" i="25"/>
  <c r="E67" i="25"/>
  <c r="F67" i="25"/>
  <c r="G67" i="25"/>
  <c r="C67" i="25"/>
  <c r="G66" i="25"/>
  <c r="C66" i="25"/>
  <c r="E64" i="25"/>
  <c r="F64" i="25"/>
  <c r="G64" i="25"/>
  <c r="C64" i="25"/>
  <c r="E63" i="25"/>
  <c r="F63" i="25"/>
  <c r="G63" i="25"/>
  <c r="C63" i="25"/>
  <c r="E62" i="25"/>
  <c r="F62" i="25"/>
  <c r="G62" i="25"/>
  <c r="C62" i="25"/>
  <c r="E60" i="25"/>
  <c r="F60" i="25"/>
  <c r="G60" i="25"/>
  <c r="C60" i="25"/>
  <c r="G57" i="25"/>
  <c r="C57" i="25"/>
  <c r="C49" i="25"/>
  <c r="G55" i="25"/>
  <c r="C55" i="25"/>
  <c r="C53" i="25"/>
  <c r="E52" i="25"/>
  <c r="F52" i="25"/>
  <c r="G52" i="25"/>
  <c r="C52" i="25"/>
  <c r="E51" i="25"/>
  <c r="F51" i="25"/>
  <c r="G51" i="25"/>
  <c r="C51" i="25"/>
  <c r="E50" i="25"/>
  <c r="F50" i="25"/>
  <c r="G50" i="25"/>
  <c r="C50" i="25"/>
  <c r="E58" i="25"/>
  <c r="F58" i="25"/>
  <c r="G58" i="25"/>
  <c r="C58" i="25"/>
  <c r="E8" i="25"/>
  <c r="F8" i="25"/>
  <c r="G8" i="25"/>
  <c r="C8" i="25"/>
  <c r="C48" i="25"/>
  <c r="C47" i="25"/>
  <c r="E46" i="25"/>
  <c r="F46" i="25"/>
  <c r="G46" i="25"/>
  <c r="C46" i="25"/>
  <c r="G45" i="25"/>
  <c r="C45" i="25"/>
  <c r="E16" i="25"/>
  <c r="F16" i="25"/>
  <c r="G16" i="25"/>
  <c r="C16" i="25"/>
  <c r="G44" i="25"/>
  <c r="C44" i="25"/>
  <c r="G38" i="25"/>
  <c r="C38" i="25"/>
  <c r="E42" i="25"/>
  <c r="F42" i="25"/>
  <c r="G42" i="25"/>
  <c r="C42" i="25"/>
  <c r="G29" i="25"/>
  <c r="C29" i="25"/>
  <c r="G36" i="25"/>
  <c r="C36" i="25"/>
  <c r="E41" i="25"/>
  <c r="F41" i="25"/>
  <c r="G41" i="25"/>
  <c r="C41" i="25"/>
  <c r="E39" i="25"/>
  <c r="F39" i="25"/>
  <c r="G39" i="25"/>
  <c r="C39" i="25"/>
  <c r="G37" i="25"/>
  <c r="C37" i="25"/>
  <c r="G32" i="25"/>
  <c r="C32" i="25"/>
  <c r="E15" i="25"/>
  <c r="F15" i="25"/>
  <c r="G15" i="25"/>
  <c r="C15" i="25"/>
  <c r="E35" i="25"/>
  <c r="F35" i="25"/>
  <c r="G35" i="25"/>
  <c r="C35" i="25"/>
  <c r="G34" i="25"/>
  <c r="C34" i="25"/>
  <c r="E33" i="25"/>
  <c r="F33" i="25"/>
  <c r="G33" i="25"/>
  <c r="C33" i="25"/>
  <c r="E31" i="25"/>
  <c r="F31" i="25"/>
  <c r="G31" i="25"/>
  <c r="C31" i="25"/>
  <c r="C30" i="25"/>
  <c r="E28" i="25"/>
  <c r="F28" i="25"/>
  <c r="G28" i="25"/>
  <c r="C28" i="25"/>
  <c r="C27" i="25"/>
  <c r="E26" i="25"/>
  <c r="F26" i="25"/>
  <c r="G26" i="25"/>
  <c r="C26" i="25"/>
  <c r="C25" i="25"/>
  <c r="E24" i="25"/>
  <c r="F24" i="25"/>
  <c r="G24" i="25"/>
  <c r="C24" i="25"/>
  <c r="E23" i="25"/>
  <c r="F23" i="25"/>
  <c r="G23" i="25"/>
  <c r="C23" i="25"/>
  <c r="G21" i="25"/>
  <c r="C21" i="25"/>
  <c r="E22" i="25"/>
  <c r="F22" i="25"/>
  <c r="G22" i="25"/>
  <c r="C22" i="25"/>
  <c r="G14" i="25"/>
  <c r="C14" i="25"/>
  <c r="C3" i="25"/>
  <c r="E20" i="25"/>
  <c r="F20" i="25"/>
  <c r="G20" i="25"/>
  <c r="C20" i="25"/>
  <c r="E19" i="25"/>
  <c r="F19" i="25"/>
  <c r="G19" i="25"/>
  <c r="C19" i="25"/>
  <c r="E18" i="25"/>
  <c r="F18" i="25"/>
  <c r="G18" i="25"/>
  <c r="C18" i="25"/>
  <c r="E17" i="25"/>
  <c r="F17" i="25"/>
  <c r="G17" i="25"/>
  <c r="C17" i="25"/>
  <c r="E13" i="25"/>
  <c r="F13" i="25"/>
  <c r="G13" i="25"/>
  <c r="C13" i="25"/>
  <c r="E12" i="25"/>
  <c r="F12" i="25"/>
  <c r="G12" i="25"/>
  <c r="C12" i="25"/>
  <c r="E11" i="25"/>
  <c r="F11" i="25"/>
  <c r="G11" i="25"/>
  <c r="C11" i="25"/>
  <c r="E10" i="25"/>
  <c r="F10" i="25"/>
  <c r="G10" i="25"/>
  <c r="C10" i="25"/>
  <c r="G9" i="25"/>
  <c r="C9" i="25"/>
  <c r="E7" i="25"/>
  <c r="F7" i="25"/>
  <c r="G7" i="25"/>
  <c r="C7" i="25"/>
  <c r="E6" i="25"/>
  <c r="F6" i="25"/>
  <c r="G6" i="25"/>
  <c r="C6" i="25"/>
  <c r="E5" i="25"/>
  <c r="F5" i="25"/>
  <c r="G5" i="25"/>
  <c r="C5" i="25"/>
  <c r="E4" i="25"/>
  <c r="F4" i="25"/>
  <c r="G4" i="25"/>
  <c r="C4" i="25"/>
  <c r="E2" i="25"/>
  <c r="F2" i="25"/>
  <c r="G2" i="25"/>
  <c r="C2" i="25"/>
  <c r="T202" i="21"/>
  <c r="J202" i="21"/>
  <c r="D202" i="21"/>
  <c r="U202" i="21"/>
  <c r="V202" i="21"/>
  <c r="J203" i="21"/>
  <c r="D203" i="21"/>
  <c r="U203" i="21"/>
  <c r="V203" i="21"/>
  <c r="J187" i="21"/>
  <c r="D187" i="21"/>
  <c r="U187" i="21"/>
  <c r="V187" i="21"/>
  <c r="J46" i="21"/>
  <c r="D46" i="21"/>
  <c r="U46" i="21"/>
  <c r="V46" i="21"/>
  <c r="J138" i="21"/>
  <c r="D138" i="21"/>
  <c r="U138" i="21"/>
  <c r="V138" i="21"/>
  <c r="J31" i="21"/>
  <c r="D31" i="21"/>
  <c r="U31" i="21"/>
  <c r="V31" i="21"/>
  <c r="R192" i="21"/>
  <c r="J192" i="21"/>
  <c r="D192" i="21"/>
  <c r="U192" i="21"/>
  <c r="V192" i="21"/>
  <c r="R168" i="21"/>
  <c r="J168" i="21"/>
  <c r="D168" i="21"/>
  <c r="U168" i="21"/>
  <c r="V168" i="21"/>
  <c r="R220" i="21"/>
  <c r="J220" i="21"/>
  <c r="D220" i="21"/>
  <c r="U220" i="21"/>
  <c r="V220" i="21"/>
  <c r="R125" i="21"/>
  <c r="J125" i="21"/>
  <c r="D125" i="21"/>
  <c r="U125" i="21"/>
  <c r="V125" i="21"/>
  <c r="R113" i="21"/>
  <c r="J113" i="21"/>
  <c r="D113" i="21"/>
  <c r="U113" i="21"/>
  <c r="V113" i="21"/>
  <c r="R71" i="21"/>
  <c r="J71" i="21"/>
  <c r="D71" i="21"/>
  <c r="U71" i="21"/>
  <c r="V71" i="21"/>
  <c r="R63" i="21"/>
  <c r="J63" i="21"/>
  <c r="D63" i="21"/>
  <c r="U63" i="21"/>
  <c r="V63" i="21"/>
  <c r="T249" i="21"/>
  <c r="J249" i="21"/>
  <c r="D249" i="21"/>
  <c r="U249" i="21"/>
  <c r="V249" i="21"/>
  <c r="T206" i="21"/>
  <c r="J206" i="21"/>
  <c r="D206" i="21"/>
  <c r="U206" i="21"/>
  <c r="V206" i="21"/>
  <c r="T209" i="21"/>
  <c r="J209" i="21"/>
  <c r="D209" i="21"/>
  <c r="U209" i="21"/>
  <c r="V209" i="21"/>
  <c r="T178" i="21"/>
  <c r="J178" i="21"/>
  <c r="D178" i="21"/>
  <c r="U178" i="21"/>
  <c r="V178" i="21"/>
  <c r="T232" i="21"/>
  <c r="J232" i="21"/>
  <c r="D232" i="21"/>
  <c r="U232" i="21"/>
  <c r="V232" i="21"/>
  <c r="T234" i="21"/>
  <c r="J234" i="21"/>
  <c r="D234" i="21"/>
  <c r="U234" i="21"/>
  <c r="V234" i="21"/>
  <c r="T134" i="21"/>
  <c r="J134" i="21"/>
  <c r="D134" i="21"/>
  <c r="U134" i="21"/>
  <c r="V134" i="21"/>
  <c r="S3" i="21"/>
  <c r="R3" i="21"/>
  <c r="J3" i="21"/>
  <c r="D3" i="21"/>
  <c r="U3" i="21"/>
  <c r="V3" i="21"/>
  <c r="S6" i="21"/>
  <c r="R6" i="21"/>
  <c r="J6" i="21"/>
  <c r="D6" i="21"/>
  <c r="U6" i="21"/>
  <c r="V6" i="21"/>
  <c r="S13" i="21"/>
  <c r="R13" i="21"/>
  <c r="J13" i="21"/>
  <c r="D13" i="21"/>
  <c r="U13" i="21"/>
  <c r="V13" i="21"/>
  <c r="R62" i="21"/>
  <c r="T62" i="21"/>
  <c r="J62" i="21"/>
  <c r="D62" i="21"/>
  <c r="U62" i="21"/>
  <c r="V62" i="21"/>
  <c r="S236" i="21"/>
  <c r="R236" i="21"/>
  <c r="T236" i="21"/>
  <c r="J236" i="21"/>
  <c r="D236" i="21"/>
  <c r="U236" i="21"/>
  <c r="V236" i="21"/>
  <c r="S247" i="21"/>
  <c r="R247" i="21"/>
  <c r="T247" i="21"/>
  <c r="J247" i="21"/>
  <c r="D247" i="21"/>
  <c r="U247" i="21"/>
  <c r="V247" i="21"/>
  <c r="S167" i="21"/>
  <c r="R167" i="21"/>
  <c r="T167" i="21"/>
  <c r="J167" i="21"/>
  <c r="D167" i="21"/>
  <c r="U167" i="21"/>
  <c r="V167" i="21"/>
  <c r="S229" i="21"/>
  <c r="R229" i="21"/>
  <c r="J229" i="21"/>
  <c r="D229" i="21"/>
  <c r="U229" i="21"/>
  <c r="V229" i="21"/>
  <c r="S230" i="21"/>
  <c r="R230" i="21"/>
  <c r="T230" i="21"/>
  <c r="J230" i="21"/>
  <c r="D230" i="21"/>
  <c r="U230" i="21"/>
  <c r="V230" i="21"/>
  <c r="S244" i="21"/>
  <c r="R244" i="21"/>
  <c r="T244" i="21"/>
  <c r="J244" i="21"/>
  <c r="D244" i="21"/>
  <c r="U244" i="21"/>
  <c r="V244" i="21"/>
  <c r="S142" i="21"/>
  <c r="T142" i="21"/>
  <c r="J142" i="21"/>
  <c r="D142" i="21"/>
  <c r="U142" i="21"/>
  <c r="V142" i="21"/>
  <c r="S98" i="21"/>
  <c r="T98" i="21"/>
  <c r="J98" i="21"/>
  <c r="D98" i="21"/>
  <c r="U98" i="21"/>
  <c r="V98" i="21"/>
  <c r="S51" i="21"/>
  <c r="T51" i="21"/>
  <c r="J51" i="21"/>
  <c r="D51" i="21"/>
  <c r="U51" i="21"/>
  <c r="V51" i="21"/>
  <c r="S245" i="21"/>
  <c r="T245" i="21"/>
  <c r="J245" i="21"/>
  <c r="D245" i="21"/>
  <c r="U245" i="21"/>
  <c r="V245" i="21"/>
  <c r="T82" i="21"/>
  <c r="H82" i="21"/>
  <c r="I82" i="21"/>
  <c r="J82" i="21"/>
  <c r="D82" i="21"/>
  <c r="U82" i="21"/>
  <c r="V82" i="21"/>
  <c r="T91" i="21"/>
  <c r="H91" i="21"/>
  <c r="I91" i="21"/>
  <c r="J91" i="21"/>
  <c r="D91" i="21"/>
  <c r="U91" i="21"/>
  <c r="V91" i="21"/>
  <c r="T80" i="21"/>
  <c r="H80" i="21"/>
  <c r="I80" i="21"/>
  <c r="J80" i="21"/>
  <c r="D80" i="21"/>
  <c r="U80" i="21"/>
  <c r="V80" i="21"/>
  <c r="T81" i="21"/>
  <c r="H81" i="21"/>
  <c r="I81" i="21"/>
  <c r="J81" i="21"/>
  <c r="D81" i="21"/>
  <c r="U81" i="21"/>
  <c r="V81" i="21"/>
  <c r="R55" i="21"/>
  <c r="J55" i="21"/>
  <c r="D55" i="21"/>
  <c r="U55" i="21"/>
  <c r="V55" i="21"/>
  <c r="J180" i="21"/>
  <c r="D180" i="21"/>
  <c r="U180" i="21"/>
  <c r="V180" i="21"/>
  <c r="S75" i="21"/>
  <c r="T75" i="21"/>
  <c r="H75" i="21"/>
  <c r="I75" i="21"/>
  <c r="J75" i="21"/>
  <c r="D75" i="21"/>
  <c r="U75" i="21"/>
  <c r="V75" i="21"/>
  <c r="R255" i="21"/>
  <c r="T255" i="21"/>
  <c r="D255" i="21"/>
  <c r="U255" i="21"/>
  <c r="V255" i="21"/>
  <c r="R254" i="21"/>
  <c r="T254" i="21"/>
  <c r="D254" i="21"/>
  <c r="U254" i="21"/>
  <c r="V254" i="21"/>
  <c r="R78" i="21"/>
  <c r="H78" i="21"/>
  <c r="I78" i="21"/>
  <c r="J78" i="21"/>
  <c r="D78" i="21"/>
  <c r="U78" i="21"/>
  <c r="V78" i="21"/>
  <c r="R102" i="21"/>
  <c r="H102" i="21"/>
  <c r="I102" i="21"/>
  <c r="J102" i="21"/>
  <c r="D102" i="21"/>
  <c r="U102" i="21"/>
  <c r="V102" i="21"/>
  <c r="R69" i="21"/>
  <c r="H69" i="21"/>
  <c r="I69" i="21"/>
  <c r="J69" i="21"/>
  <c r="D69" i="21"/>
  <c r="U69" i="21"/>
  <c r="V69" i="21"/>
  <c r="T53" i="21"/>
  <c r="J53" i="21"/>
  <c r="D53" i="21"/>
  <c r="U53" i="21"/>
  <c r="V53" i="21"/>
  <c r="T159" i="21"/>
  <c r="J159" i="21"/>
  <c r="D159" i="21"/>
  <c r="U159" i="21"/>
  <c r="V159" i="21"/>
  <c r="S10" i="21"/>
  <c r="T10" i="21"/>
  <c r="J10" i="21"/>
  <c r="D10" i="21"/>
  <c r="U10" i="21"/>
  <c r="V10" i="21"/>
  <c r="S30" i="21"/>
  <c r="T30" i="21"/>
  <c r="J30" i="21"/>
  <c r="D30" i="21"/>
  <c r="U30" i="21"/>
  <c r="V30" i="21"/>
  <c r="R7" i="21"/>
  <c r="T7" i="21"/>
  <c r="H7" i="21"/>
  <c r="I7" i="21"/>
  <c r="J7" i="21"/>
  <c r="D7" i="21"/>
  <c r="U7" i="21"/>
  <c r="V7" i="21"/>
  <c r="R25" i="21"/>
  <c r="T25" i="21"/>
  <c r="J25" i="21"/>
  <c r="D25" i="21"/>
  <c r="U25" i="21"/>
  <c r="V25" i="21"/>
  <c r="R106" i="21"/>
  <c r="T106" i="21"/>
  <c r="J106" i="21"/>
  <c r="D106" i="21"/>
  <c r="U106" i="21"/>
  <c r="V106" i="21"/>
  <c r="S87" i="21"/>
  <c r="T87" i="21"/>
  <c r="J87" i="21"/>
  <c r="D87" i="21"/>
  <c r="U87" i="21"/>
  <c r="V87" i="21"/>
  <c r="S23" i="21"/>
  <c r="T23" i="21"/>
  <c r="J23" i="21"/>
  <c r="D23" i="21"/>
  <c r="U23" i="21"/>
  <c r="V23" i="21"/>
  <c r="J161" i="21"/>
  <c r="D161" i="21"/>
  <c r="U161" i="21"/>
  <c r="V161" i="21"/>
  <c r="J218" i="21"/>
  <c r="D218" i="21"/>
  <c r="U218" i="21"/>
  <c r="V218" i="21"/>
  <c r="J214" i="21"/>
  <c r="D214" i="21"/>
  <c r="U214" i="21"/>
  <c r="V214" i="21"/>
  <c r="J219" i="21"/>
  <c r="D219" i="21"/>
  <c r="U219" i="21"/>
  <c r="V219" i="21"/>
  <c r="J170" i="21"/>
  <c r="D170" i="21"/>
  <c r="U170" i="21"/>
  <c r="V170" i="21"/>
  <c r="J171" i="21"/>
  <c r="D171" i="21"/>
  <c r="U171" i="21"/>
  <c r="V171" i="21"/>
  <c r="J243" i="21"/>
  <c r="D243" i="21"/>
  <c r="U243" i="21"/>
  <c r="V243" i="21"/>
  <c r="R133" i="21"/>
  <c r="T133" i="21"/>
  <c r="J133" i="21"/>
  <c r="D133" i="21"/>
  <c r="U133" i="21"/>
  <c r="V133" i="21"/>
  <c r="R105" i="21"/>
  <c r="T105" i="21"/>
  <c r="J105" i="21"/>
  <c r="D105" i="21"/>
  <c r="U105" i="21"/>
  <c r="V105" i="21"/>
  <c r="R118" i="21"/>
  <c r="T118" i="21"/>
  <c r="J118" i="21"/>
  <c r="D118" i="21"/>
  <c r="U118" i="21"/>
  <c r="V118" i="21"/>
  <c r="S241" i="21"/>
  <c r="T241" i="21"/>
  <c r="J241" i="21"/>
  <c r="D241" i="21"/>
  <c r="U241" i="21"/>
  <c r="V241" i="21"/>
  <c r="S252" i="21"/>
  <c r="T252" i="21"/>
  <c r="J252" i="21"/>
  <c r="D252" i="21"/>
  <c r="U252" i="21"/>
  <c r="V252" i="21"/>
  <c r="S135" i="21"/>
  <c r="R135" i="21"/>
  <c r="T135" i="21"/>
  <c r="J135" i="21"/>
  <c r="D135" i="21"/>
  <c r="U135" i="21"/>
  <c r="V135" i="21"/>
  <c r="R153" i="21"/>
  <c r="T153" i="21"/>
  <c r="J153" i="21"/>
  <c r="D153" i="21"/>
  <c r="U153" i="21"/>
  <c r="V153" i="21"/>
  <c r="R221" i="21"/>
  <c r="T221" i="21"/>
  <c r="J221" i="21"/>
  <c r="D221" i="21"/>
  <c r="U221" i="21"/>
  <c r="V221" i="21"/>
  <c r="R248" i="21"/>
  <c r="T248" i="21"/>
  <c r="J248" i="21"/>
  <c r="D248" i="21"/>
  <c r="U248" i="21"/>
  <c r="V248" i="21"/>
  <c r="R183" i="21"/>
  <c r="T183" i="21"/>
  <c r="J183" i="21"/>
  <c r="D183" i="21"/>
  <c r="U183" i="21"/>
  <c r="V183" i="21"/>
  <c r="S189" i="21"/>
  <c r="T189" i="21"/>
  <c r="J189" i="21"/>
  <c r="D189" i="21"/>
  <c r="U189" i="21"/>
  <c r="V189" i="21"/>
  <c r="R99" i="21"/>
  <c r="J99" i="21"/>
  <c r="D99" i="21"/>
  <c r="U99" i="21"/>
  <c r="V99" i="21"/>
  <c r="S201" i="21"/>
  <c r="T201" i="21"/>
  <c r="J201" i="21"/>
  <c r="D201" i="21"/>
  <c r="U201" i="21"/>
  <c r="V201" i="21"/>
  <c r="D74" i="21"/>
  <c r="U74" i="21"/>
  <c r="V74" i="21"/>
  <c r="S33" i="21"/>
  <c r="T33" i="21"/>
  <c r="H33" i="21"/>
  <c r="I33" i="21"/>
  <c r="J33" i="21"/>
  <c r="D33" i="21"/>
  <c r="U33" i="21"/>
  <c r="V33" i="21"/>
  <c r="S52" i="21"/>
  <c r="T52" i="21"/>
  <c r="H52" i="21"/>
  <c r="I52" i="21"/>
  <c r="J52" i="21"/>
  <c r="D52" i="21"/>
  <c r="U52" i="21"/>
  <c r="V52" i="21"/>
  <c r="S59" i="21"/>
  <c r="T59" i="21"/>
  <c r="H59" i="21"/>
  <c r="I59" i="21"/>
  <c r="J59" i="21"/>
  <c r="D59" i="21"/>
  <c r="U59" i="21"/>
  <c r="V59" i="21"/>
  <c r="R165" i="21"/>
  <c r="J165" i="21"/>
  <c r="D165" i="21"/>
  <c r="U165" i="21"/>
  <c r="V165" i="21"/>
  <c r="R144" i="21"/>
  <c r="J144" i="21"/>
  <c r="D144" i="21"/>
  <c r="U144" i="21"/>
  <c r="V144" i="21"/>
  <c r="R149" i="21"/>
  <c r="J149" i="21"/>
  <c r="D149" i="21"/>
  <c r="U149" i="21"/>
  <c r="V149" i="21"/>
  <c r="R237" i="21"/>
  <c r="J237" i="21"/>
  <c r="D237" i="21"/>
  <c r="U237" i="21"/>
  <c r="V237" i="21"/>
  <c r="R176" i="21"/>
  <c r="J176" i="21"/>
  <c r="D176" i="21"/>
  <c r="U176" i="21"/>
  <c r="V176" i="21"/>
  <c r="R250" i="21"/>
  <c r="S250" i="21"/>
  <c r="T250" i="21"/>
  <c r="J250" i="21"/>
  <c r="D250" i="21"/>
  <c r="U250" i="21"/>
  <c r="V250" i="21"/>
  <c r="R147" i="21"/>
  <c r="J147" i="21"/>
  <c r="D147" i="21"/>
  <c r="U147" i="21"/>
  <c r="V147" i="21"/>
  <c r="R191" i="21"/>
  <c r="J191" i="21"/>
  <c r="D191" i="21"/>
  <c r="U191" i="21"/>
  <c r="V191" i="21"/>
  <c r="R156" i="21"/>
  <c r="T156" i="21"/>
  <c r="J156" i="21"/>
  <c r="D156" i="21"/>
  <c r="U156" i="21"/>
  <c r="V156" i="21"/>
  <c r="S116" i="21"/>
  <c r="T116" i="21"/>
  <c r="J116" i="21"/>
  <c r="D116" i="21"/>
  <c r="U116" i="21"/>
  <c r="V116" i="21"/>
  <c r="T41" i="21"/>
  <c r="J41" i="21"/>
  <c r="D41" i="21"/>
  <c r="U41" i="21"/>
  <c r="V41" i="21"/>
  <c r="T139" i="21"/>
  <c r="J139" i="21"/>
  <c r="D139" i="21"/>
  <c r="U139" i="21"/>
  <c r="V139" i="21"/>
  <c r="R95" i="21"/>
  <c r="T95" i="21"/>
  <c r="J95" i="21"/>
  <c r="D95" i="21"/>
  <c r="U95" i="21"/>
  <c r="V95" i="21"/>
  <c r="R108" i="21"/>
  <c r="T108" i="21"/>
  <c r="J108" i="21"/>
  <c r="D108" i="21"/>
  <c r="U108" i="21"/>
  <c r="V108" i="21"/>
  <c r="R188" i="21"/>
  <c r="T188" i="21"/>
  <c r="J188" i="21"/>
  <c r="D188" i="21"/>
  <c r="U188" i="21"/>
  <c r="V188" i="21"/>
  <c r="T65" i="21"/>
  <c r="J65" i="21"/>
  <c r="D65" i="21"/>
  <c r="U65" i="21"/>
  <c r="V65" i="21"/>
  <c r="T37" i="21"/>
  <c r="J37" i="21"/>
  <c r="D37" i="21"/>
  <c r="U37" i="21"/>
  <c r="V37" i="21"/>
  <c r="T17" i="21"/>
  <c r="J17" i="21"/>
  <c r="D17" i="21"/>
  <c r="U17" i="21"/>
  <c r="V17" i="21"/>
  <c r="T32" i="21"/>
  <c r="J32" i="21"/>
  <c r="D32" i="21"/>
  <c r="U32" i="21"/>
  <c r="V32" i="21"/>
  <c r="S42" i="21"/>
  <c r="T42" i="21"/>
  <c r="J42" i="21"/>
  <c r="D42" i="21"/>
  <c r="U42" i="21"/>
  <c r="V42" i="21"/>
  <c r="S28" i="21"/>
  <c r="T28" i="21"/>
  <c r="J28" i="21"/>
  <c r="D28" i="21"/>
  <c r="U28" i="21"/>
  <c r="V28" i="21"/>
  <c r="T76" i="21"/>
  <c r="J76" i="21"/>
  <c r="D76" i="21"/>
  <c r="U76" i="21"/>
  <c r="V76" i="21"/>
  <c r="T47" i="21"/>
  <c r="J47" i="21"/>
  <c r="D47" i="21"/>
  <c r="U47" i="21"/>
  <c r="V47" i="21"/>
  <c r="T66" i="21"/>
  <c r="J66" i="21"/>
  <c r="D66" i="21"/>
  <c r="U66" i="21"/>
  <c r="V66" i="21"/>
  <c r="S14" i="21"/>
  <c r="T14" i="21"/>
  <c r="J14" i="21"/>
  <c r="D14" i="21"/>
  <c r="U14" i="21"/>
  <c r="V14" i="21"/>
  <c r="S146" i="21"/>
  <c r="T146" i="21"/>
  <c r="J146" i="21"/>
  <c r="D146" i="21"/>
  <c r="U146" i="21"/>
  <c r="V146" i="21"/>
  <c r="S117" i="21"/>
  <c r="T117" i="21"/>
  <c r="J117" i="21"/>
  <c r="D117" i="21"/>
  <c r="U117" i="21"/>
  <c r="V117" i="21"/>
  <c r="S103" i="21"/>
  <c r="T103" i="21"/>
  <c r="J103" i="21"/>
  <c r="D103" i="21"/>
  <c r="U103" i="21"/>
  <c r="V103" i="21"/>
  <c r="S131" i="21"/>
  <c r="T131" i="21"/>
  <c r="J131" i="21"/>
  <c r="D131" i="21"/>
  <c r="U131" i="21"/>
  <c r="V131" i="21"/>
  <c r="J19" i="21"/>
  <c r="D19" i="21"/>
  <c r="U19" i="21"/>
  <c r="V19" i="21"/>
  <c r="J39" i="21"/>
  <c r="D39" i="21"/>
  <c r="U39" i="21"/>
  <c r="V39" i="21"/>
  <c r="J73" i="21"/>
  <c r="D73" i="21"/>
  <c r="U73" i="21"/>
  <c r="V73" i="21"/>
  <c r="J36" i="21"/>
  <c r="D36" i="21"/>
  <c r="U36" i="21"/>
  <c r="V36" i="21"/>
  <c r="T16" i="21"/>
  <c r="J16" i="21"/>
  <c r="D16" i="21"/>
  <c r="U16" i="21"/>
  <c r="V16" i="21"/>
  <c r="T186" i="21"/>
  <c r="J186" i="21"/>
  <c r="D186" i="21"/>
  <c r="U186" i="21"/>
  <c r="V186" i="21"/>
  <c r="S56" i="21"/>
  <c r="T56" i="21"/>
  <c r="J56" i="21"/>
  <c r="D56" i="21"/>
  <c r="U56" i="21"/>
  <c r="V56" i="21"/>
  <c r="S89" i="21"/>
  <c r="T89" i="21"/>
  <c r="J89" i="21"/>
  <c r="D89" i="21"/>
  <c r="U89" i="21"/>
  <c r="V89" i="21"/>
  <c r="S26" i="21"/>
  <c r="T26" i="21"/>
  <c r="D26" i="21"/>
  <c r="U26" i="21"/>
  <c r="V26" i="21"/>
  <c r="S150" i="21"/>
  <c r="T150" i="21"/>
  <c r="J150" i="21"/>
  <c r="D150" i="21"/>
  <c r="U150" i="21"/>
  <c r="V150" i="21"/>
  <c r="S38" i="21"/>
  <c r="T38" i="21"/>
  <c r="J38" i="21"/>
  <c r="D38" i="21"/>
  <c r="U38" i="21"/>
  <c r="V38" i="21"/>
  <c r="R107" i="21"/>
  <c r="S107" i="21"/>
  <c r="T107" i="21"/>
  <c r="J107" i="21"/>
  <c r="D107" i="21"/>
  <c r="U107" i="21"/>
  <c r="V107" i="21"/>
  <c r="R124" i="21"/>
  <c r="S124" i="21"/>
  <c r="T124" i="21"/>
  <c r="J124" i="21"/>
  <c r="D124" i="21"/>
  <c r="U124" i="21"/>
  <c r="V124" i="21"/>
  <c r="S12" i="21"/>
  <c r="T12" i="21"/>
  <c r="J12" i="21"/>
  <c r="D12" i="21"/>
  <c r="U12" i="21"/>
  <c r="V12" i="21"/>
  <c r="S70" i="21"/>
  <c r="T70" i="21"/>
  <c r="J70" i="21"/>
  <c r="D70" i="21"/>
  <c r="U70" i="21"/>
  <c r="V70" i="21"/>
  <c r="R96" i="21"/>
  <c r="T96" i="21"/>
  <c r="J96" i="21"/>
  <c r="D96" i="21"/>
  <c r="U96" i="21"/>
  <c r="V96" i="21"/>
  <c r="R68" i="21"/>
  <c r="T68" i="21"/>
  <c r="J68" i="21"/>
  <c r="D68" i="21"/>
  <c r="U68" i="21"/>
  <c r="V68" i="21"/>
  <c r="S83" i="21"/>
  <c r="T83" i="21"/>
  <c r="J83" i="21"/>
  <c r="D83" i="21"/>
  <c r="U83" i="21"/>
  <c r="V83" i="21"/>
  <c r="S115" i="21"/>
  <c r="T115" i="21"/>
  <c r="J115" i="21"/>
  <c r="D115" i="21"/>
  <c r="U115" i="21"/>
  <c r="V115" i="21"/>
  <c r="T238" i="21"/>
  <c r="S238" i="21"/>
  <c r="R238" i="21"/>
  <c r="D238" i="21"/>
  <c r="U238" i="21"/>
  <c r="V238" i="21"/>
  <c r="S29" i="21"/>
  <c r="T29" i="21"/>
  <c r="J29" i="21"/>
  <c r="D29" i="21"/>
  <c r="U29" i="21"/>
  <c r="V29" i="21"/>
  <c r="S40" i="21"/>
  <c r="T40" i="21"/>
  <c r="J40" i="21"/>
  <c r="D40" i="21"/>
  <c r="U40" i="21"/>
  <c r="V40" i="21"/>
  <c r="S100" i="21"/>
  <c r="T100" i="21"/>
  <c r="J100" i="21"/>
  <c r="D100" i="21"/>
  <c r="U100" i="21"/>
  <c r="V100" i="21"/>
  <c r="S194" i="21"/>
  <c r="T194" i="21"/>
  <c r="J194" i="21"/>
  <c r="D194" i="21"/>
  <c r="U194" i="21"/>
  <c r="V194" i="21"/>
  <c r="S195" i="21"/>
  <c r="T195" i="21"/>
  <c r="J195" i="21"/>
  <c r="D195" i="21"/>
  <c r="U195" i="21"/>
  <c r="V195" i="21"/>
  <c r="R128" i="21"/>
  <c r="J128" i="21"/>
  <c r="D128" i="21"/>
  <c r="U128" i="21"/>
  <c r="V128" i="21"/>
  <c r="R18" i="21"/>
  <c r="J18" i="21"/>
  <c r="D18" i="21"/>
  <c r="U18" i="21"/>
  <c r="V18" i="21"/>
  <c r="R114" i="21"/>
  <c r="J114" i="21"/>
  <c r="D114" i="21"/>
  <c r="U114" i="21"/>
  <c r="V114" i="21"/>
  <c r="R111" i="21"/>
  <c r="J111" i="21"/>
  <c r="D111" i="21"/>
  <c r="U111" i="21"/>
  <c r="V111" i="21"/>
  <c r="R151" i="21"/>
  <c r="J151" i="21"/>
  <c r="D151" i="21"/>
  <c r="U151" i="21"/>
  <c r="V151" i="21"/>
  <c r="S143" i="21"/>
  <c r="T143" i="21"/>
  <c r="J143" i="21"/>
  <c r="D143" i="21"/>
  <c r="U143" i="21"/>
  <c r="V143" i="21"/>
  <c r="R104" i="21"/>
  <c r="T104" i="21"/>
  <c r="J104" i="21"/>
  <c r="D104" i="21"/>
  <c r="U104" i="21"/>
  <c r="V104" i="21"/>
  <c r="S239" i="21"/>
  <c r="T239" i="21"/>
  <c r="J239" i="21"/>
  <c r="D239" i="21"/>
  <c r="U239" i="21"/>
  <c r="V239" i="21"/>
  <c r="S97" i="21"/>
  <c r="T97" i="21"/>
  <c r="J97" i="21"/>
  <c r="D97" i="21"/>
  <c r="U97" i="21"/>
  <c r="V97" i="21"/>
  <c r="S215" i="21"/>
  <c r="R215" i="21"/>
  <c r="T215" i="21"/>
  <c r="H215" i="21"/>
  <c r="I215" i="21"/>
  <c r="J215" i="21"/>
  <c r="D215" i="21"/>
  <c r="U215" i="21"/>
  <c r="V215" i="21"/>
  <c r="T44" i="21"/>
  <c r="S44" i="21"/>
  <c r="R44" i="21"/>
  <c r="J44" i="21"/>
  <c r="D44" i="21"/>
  <c r="U44" i="21"/>
  <c r="V44" i="21"/>
  <c r="S88" i="21"/>
  <c r="T88" i="21"/>
  <c r="J88" i="21"/>
  <c r="D88" i="21"/>
  <c r="U88" i="21"/>
  <c r="V88" i="21"/>
  <c r="S35" i="21"/>
  <c r="T35" i="21"/>
  <c r="J35" i="21"/>
  <c r="D35" i="21"/>
  <c r="U35" i="21"/>
  <c r="V35" i="21"/>
  <c r="S162" i="21"/>
  <c r="T162" i="21"/>
  <c r="J162" i="21"/>
  <c r="D162" i="21"/>
  <c r="U162" i="21"/>
  <c r="V162" i="21"/>
  <c r="S212" i="21"/>
  <c r="T212" i="21"/>
  <c r="J212" i="21"/>
  <c r="D212" i="21"/>
  <c r="U212" i="21"/>
  <c r="V212" i="21"/>
  <c r="S222" i="21"/>
  <c r="T222" i="21"/>
  <c r="J222" i="21"/>
  <c r="D222" i="21"/>
  <c r="U222" i="21"/>
  <c r="V222" i="21"/>
  <c r="S223" i="21"/>
  <c r="T223" i="21"/>
  <c r="J223" i="21"/>
  <c r="D223" i="21"/>
  <c r="U223" i="21"/>
  <c r="V223" i="21"/>
  <c r="S127" i="21"/>
  <c r="T127" i="21"/>
  <c r="J127" i="21"/>
  <c r="D127" i="21"/>
  <c r="U127" i="21"/>
  <c r="V127" i="21"/>
  <c r="S129" i="21"/>
  <c r="T129" i="21"/>
  <c r="J129" i="21"/>
  <c r="D129" i="21"/>
  <c r="U129" i="21"/>
  <c r="V129" i="21"/>
  <c r="S227" i="21"/>
  <c r="T227" i="21"/>
  <c r="J227" i="21"/>
  <c r="D227" i="21"/>
  <c r="U227" i="21"/>
  <c r="V227" i="21"/>
  <c r="S137" i="21"/>
  <c r="T137" i="21"/>
  <c r="J137" i="21"/>
  <c r="D137" i="21"/>
  <c r="U137" i="21"/>
  <c r="V137" i="21"/>
  <c r="S130" i="21"/>
  <c r="T130" i="21"/>
  <c r="J130" i="21"/>
  <c r="D130" i="21"/>
  <c r="U130" i="21"/>
  <c r="V130" i="21"/>
  <c r="S152" i="21"/>
  <c r="T152" i="21"/>
  <c r="J152" i="21"/>
  <c r="D152" i="21"/>
  <c r="U152" i="21"/>
  <c r="V152" i="21"/>
  <c r="S94" i="21"/>
  <c r="R94" i="21"/>
  <c r="T94" i="21"/>
  <c r="J94" i="21"/>
  <c r="D94" i="21"/>
  <c r="U94" i="21"/>
  <c r="V94" i="21"/>
  <c r="S136" i="21"/>
  <c r="R136" i="21"/>
  <c r="T136" i="21"/>
  <c r="J136" i="21"/>
  <c r="D136" i="21"/>
  <c r="U136" i="21"/>
  <c r="V136" i="21"/>
  <c r="S132" i="21"/>
  <c r="R132" i="21"/>
  <c r="T132" i="21"/>
  <c r="J132" i="21"/>
  <c r="D132" i="21"/>
  <c r="U132" i="21"/>
  <c r="V132" i="21"/>
  <c r="R79" i="21"/>
  <c r="S79" i="21"/>
  <c r="T79" i="21"/>
  <c r="J79" i="21"/>
  <c r="D79" i="21"/>
  <c r="U79" i="21"/>
  <c r="V79" i="21"/>
  <c r="R84" i="21"/>
  <c r="S84" i="21"/>
  <c r="T84" i="21"/>
  <c r="J84" i="21"/>
  <c r="D84" i="21"/>
  <c r="U84" i="21"/>
  <c r="V84" i="21"/>
  <c r="R92" i="21"/>
  <c r="S92" i="21"/>
  <c r="T92" i="21"/>
  <c r="J92" i="21"/>
  <c r="D92" i="21"/>
  <c r="U92" i="21"/>
  <c r="V92" i="21"/>
  <c r="T182" i="21"/>
  <c r="J182" i="21"/>
  <c r="D182" i="21"/>
  <c r="U182" i="21"/>
  <c r="V182" i="21"/>
  <c r="T197" i="21"/>
  <c r="J197" i="21"/>
  <c r="D197" i="21"/>
  <c r="U197" i="21"/>
  <c r="V197" i="21"/>
  <c r="T169" i="21"/>
  <c r="J169" i="21"/>
  <c r="D169" i="21"/>
  <c r="U169" i="21"/>
  <c r="V169" i="21"/>
  <c r="T174" i="21"/>
  <c r="J174" i="21"/>
  <c r="D174" i="21"/>
  <c r="U174" i="21"/>
  <c r="V174" i="21"/>
  <c r="T148" i="21"/>
  <c r="J148" i="21"/>
  <c r="D148" i="21"/>
  <c r="U148" i="21"/>
  <c r="V148" i="21"/>
  <c r="T141" i="21"/>
  <c r="J141" i="21"/>
  <c r="D141" i="21"/>
  <c r="U141" i="21"/>
  <c r="V141" i="21"/>
  <c r="T179" i="21"/>
  <c r="J179" i="21"/>
  <c r="D179" i="21"/>
  <c r="U179" i="21"/>
  <c r="V179" i="21"/>
  <c r="T207" i="21"/>
  <c r="J207" i="21"/>
  <c r="D207" i="21"/>
  <c r="U207" i="21"/>
  <c r="V207" i="21"/>
  <c r="T126" i="21"/>
  <c r="J126" i="21"/>
  <c r="D126" i="21"/>
  <c r="U126" i="21"/>
  <c r="V126" i="21"/>
  <c r="T140" i="21"/>
  <c r="J140" i="21"/>
  <c r="D140" i="21"/>
  <c r="U140" i="21"/>
  <c r="V140" i="21"/>
  <c r="T154" i="21"/>
  <c r="J154" i="21"/>
  <c r="D154" i="21"/>
  <c r="U154" i="21"/>
  <c r="V154" i="21"/>
  <c r="T216" i="21"/>
  <c r="J216" i="21"/>
  <c r="D216" i="21"/>
  <c r="U216" i="21"/>
  <c r="V216" i="21"/>
  <c r="T226" i="21"/>
  <c r="J226" i="21"/>
  <c r="D226" i="21"/>
  <c r="U226" i="21"/>
  <c r="V226" i="21"/>
  <c r="T199" i="21"/>
  <c r="J199" i="21"/>
  <c r="D199" i="21"/>
  <c r="U199" i="21"/>
  <c r="V199" i="21"/>
  <c r="T181" i="21"/>
  <c r="J181" i="21"/>
  <c r="D181" i="21"/>
  <c r="U181" i="21"/>
  <c r="V181" i="21"/>
  <c r="T205" i="21"/>
  <c r="J205" i="21"/>
  <c r="D205" i="21"/>
  <c r="U205" i="21"/>
  <c r="V205" i="21"/>
  <c r="T193" i="21"/>
  <c r="J193" i="21"/>
  <c r="D193" i="21"/>
  <c r="U193" i="21"/>
  <c r="V193" i="21"/>
  <c r="T233" i="21"/>
  <c r="J233" i="21"/>
  <c r="D233" i="21"/>
  <c r="U233" i="21"/>
  <c r="V233" i="21"/>
  <c r="T253" i="21"/>
  <c r="J253" i="21"/>
  <c r="D253" i="21"/>
  <c r="U253" i="21"/>
  <c r="V253" i="21"/>
  <c r="T175" i="21"/>
  <c r="J175" i="21"/>
  <c r="D175" i="21"/>
  <c r="U175" i="21"/>
  <c r="V175" i="21"/>
  <c r="T251" i="21"/>
  <c r="J251" i="21"/>
  <c r="D251" i="21"/>
  <c r="U251" i="21"/>
  <c r="V251" i="21"/>
  <c r="R213" i="21"/>
  <c r="S213" i="21"/>
  <c r="T213" i="21"/>
  <c r="J213" i="21"/>
  <c r="D213" i="21"/>
  <c r="U213" i="21"/>
  <c r="V213" i="21"/>
  <c r="S173" i="21"/>
  <c r="T173" i="21"/>
  <c r="J173" i="21"/>
  <c r="D173" i="21"/>
  <c r="U173" i="21"/>
  <c r="V173" i="21"/>
  <c r="T210" i="21"/>
  <c r="J210" i="21"/>
  <c r="D210" i="21"/>
  <c r="U210" i="21"/>
  <c r="V210" i="21"/>
  <c r="S224" i="21"/>
  <c r="T224" i="21"/>
  <c r="J224" i="21"/>
  <c r="D224" i="21"/>
  <c r="U224" i="21"/>
  <c r="V224" i="21"/>
  <c r="S101" i="21"/>
  <c r="T101" i="21"/>
  <c r="J101" i="21"/>
  <c r="D101" i="21"/>
  <c r="U101" i="21"/>
  <c r="V101" i="21"/>
  <c r="S155" i="21"/>
  <c r="T155" i="21"/>
  <c r="J155" i="21"/>
  <c r="D155" i="21"/>
  <c r="U155" i="21"/>
  <c r="V155" i="21"/>
  <c r="S200" i="21"/>
  <c r="T200" i="21"/>
  <c r="J200" i="21"/>
  <c r="D200" i="21"/>
  <c r="U200" i="21"/>
  <c r="V200" i="21"/>
  <c r="S177" i="21"/>
  <c r="T177" i="21"/>
  <c r="J177" i="21"/>
  <c r="D177" i="21"/>
  <c r="U177" i="21"/>
  <c r="V177" i="21"/>
  <c r="S121" i="21"/>
  <c r="T121" i="21"/>
  <c r="J121" i="21"/>
  <c r="D121" i="21"/>
  <c r="U121" i="21"/>
  <c r="V121" i="21"/>
  <c r="R158" i="21"/>
  <c r="S158" i="21"/>
  <c r="T158" i="21"/>
  <c r="J158" i="21"/>
  <c r="D158" i="21"/>
  <c r="U158" i="21"/>
  <c r="V158" i="21"/>
  <c r="R157" i="21"/>
  <c r="S157" i="21"/>
  <c r="T157" i="21"/>
  <c r="J157" i="21"/>
  <c r="D157" i="21"/>
  <c r="U157" i="21"/>
  <c r="V157" i="21"/>
  <c r="S2" i="21"/>
  <c r="T2" i="21"/>
  <c r="J2" i="21"/>
  <c r="D2" i="21"/>
  <c r="U2" i="21"/>
  <c r="V2" i="21"/>
  <c r="S119" i="21"/>
  <c r="T119" i="21"/>
  <c r="J119" i="21"/>
  <c r="D119" i="21"/>
  <c r="U119" i="21"/>
  <c r="V119" i="21"/>
  <c r="S120" i="21"/>
  <c r="T120" i="21"/>
  <c r="J120" i="21"/>
  <c r="D120" i="21"/>
  <c r="U120" i="21"/>
  <c r="V120" i="21"/>
  <c r="S93" i="21"/>
  <c r="T93" i="21"/>
  <c r="J93" i="21"/>
  <c r="D93" i="21"/>
  <c r="U93" i="21"/>
  <c r="V93" i="21"/>
  <c r="S60" i="21"/>
  <c r="T60" i="21"/>
  <c r="J60" i="21"/>
  <c r="D60" i="21"/>
  <c r="U60" i="21"/>
  <c r="V60" i="21"/>
  <c r="S109" i="21"/>
  <c r="T109" i="21"/>
  <c r="J109" i="21"/>
  <c r="D109" i="21"/>
  <c r="U109" i="21"/>
  <c r="V109" i="21"/>
  <c r="S72" i="21"/>
  <c r="T72" i="21"/>
  <c r="J72" i="21"/>
  <c r="D72" i="21"/>
  <c r="U72" i="21"/>
  <c r="V72" i="21"/>
  <c r="S110" i="21"/>
  <c r="T110" i="21"/>
  <c r="J110" i="21"/>
  <c r="D110" i="21"/>
  <c r="U110" i="21"/>
  <c r="V110" i="21"/>
  <c r="S208" i="21"/>
  <c r="T208" i="21"/>
  <c r="J208" i="21"/>
  <c r="D208" i="21"/>
  <c r="U208" i="21"/>
  <c r="V208" i="21"/>
  <c r="R86" i="21"/>
  <c r="J86" i="21"/>
  <c r="D86" i="21"/>
  <c r="U86" i="21"/>
  <c r="V86" i="21"/>
  <c r="R45" i="21"/>
  <c r="J45" i="21"/>
  <c r="D45" i="21"/>
  <c r="U45" i="21"/>
  <c r="V45" i="21"/>
  <c r="R122" i="21"/>
  <c r="J122" i="21"/>
  <c r="D122" i="21"/>
  <c r="U122" i="21"/>
  <c r="V122" i="21"/>
  <c r="R123" i="21"/>
  <c r="J123" i="21"/>
  <c r="D123" i="21"/>
  <c r="U123" i="21"/>
  <c r="V123" i="21"/>
  <c r="R190" i="21"/>
  <c r="J190" i="21"/>
  <c r="D190" i="21"/>
  <c r="U190" i="21"/>
  <c r="V190" i="21"/>
  <c r="R77" i="21"/>
  <c r="S77" i="21"/>
  <c r="T77" i="21"/>
  <c r="J77" i="21"/>
  <c r="D77" i="21"/>
  <c r="U77" i="21"/>
  <c r="V77" i="21"/>
  <c r="R54" i="21"/>
  <c r="S54" i="21"/>
  <c r="T54" i="21"/>
  <c r="H54" i="21"/>
  <c r="I54" i="21"/>
  <c r="J54" i="21"/>
  <c r="D54" i="21"/>
  <c r="U54" i="21"/>
  <c r="V54" i="21"/>
  <c r="T172" i="21"/>
  <c r="J172" i="21"/>
  <c r="D172" i="21"/>
  <c r="U172" i="21"/>
  <c r="V172" i="21"/>
  <c r="R163" i="21"/>
  <c r="T163" i="21"/>
  <c r="J163" i="21"/>
  <c r="D163" i="21"/>
  <c r="U163" i="21"/>
  <c r="V163" i="21"/>
  <c r="R164" i="21"/>
  <c r="T164" i="21"/>
  <c r="J164" i="21"/>
  <c r="D164" i="21"/>
  <c r="U164" i="21"/>
  <c r="V164" i="21"/>
  <c r="S9" i="21"/>
  <c r="R9" i="21"/>
  <c r="T9" i="21"/>
  <c r="J9" i="21"/>
  <c r="D9" i="21"/>
  <c r="U9" i="21"/>
  <c r="V9" i="21"/>
  <c r="S24" i="21"/>
  <c r="R24" i="21"/>
  <c r="T24" i="21"/>
  <c r="J24" i="21"/>
  <c r="D24" i="21"/>
  <c r="U24" i="21"/>
  <c r="V24" i="21"/>
  <c r="S64" i="21"/>
  <c r="R64" i="21"/>
  <c r="T64" i="21"/>
  <c r="J64" i="21"/>
  <c r="D64" i="21"/>
  <c r="U64" i="21"/>
  <c r="V64" i="21"/>
  <c r="S22" i="21"/>
  <c r="R22" i="21"/>
  <c r="T22" i="21"/>
  <c r="J22" i="21"/>
  <c r="D22" i="21"/>
  <c r="U22" i="21"/>
  <c r="V22" i="21"/>
  <c r="R85" i="21"/>
  <c r="T85" i="21"/>
  <c r="J85" i="21"/>
  <c r="D85" i="21"/>
  <c r="U85" i="21"/>
  <c r="V85" i="21"/>
  <c r="R217" i="21"/>
  <c r="T217" i="21"/>
  <c r="J217" i="21"/>
  <c r="D217" i="21"/>
  <c r="U217" i="21"/>
  <c r="V217" i="21"/>
  <c r="S211" i="21"/>
  <c r="T211" i="21"/>
  <c r="J211" i="21"/>
  <c r="D211" i="21"/>
  <c r="U211" i="21"/>
  <c r="V211" i="21"/>
  <c r="S242" i="21"/>
  <c r="T242" i="21"/>
  <c r="J242" i="21"/>
  <c r="D242" i="21"/>
  <c r="U242" i="21"/>
  <c r="V242" i="21"/>
  <c r="S235" i="21"/>
  <c r="R235" i="21"/>
  <c r="T235" i="21"/>
  <c r="J235" i="21"/>
  <c r="D235" i="21"/>
  <c r="U235" i="21"/>
  <c r="V235" i="21"/>
  <c r="S246" i="21"/>
  <c r="R246" i="21"/>
  <c r="T246" i="21"/>
  <c r="J246" i="21"/>
  <c r="D246" i="21"/>
  <c r="U246" i="21"/>
  <c r="V246" i="21"/>
  <c r="S67" i="21"/>
  <c r="R67" i="21"/>
  <c r="T67" i="21"/>
  <c r="J67" i="21"/>
  <c r="D67" i="21"/>
  <c r="U67" i="21"/>
  <c r="V67" i="21"/>
  <c r="S90" i="21"/>
  <c r="T90" i="21"/>
  <c r="D90" i="21"/>
  <c r="U90" i="21"/>
  <c r="V90" i="21"/>
  <c r="T112" i="21"/>
  <c r="D112" i="21"/>
  <c r="U112" i="21"/>
  <c r="V112" i="21"/>
  <c r="T184" i="21"/>
  <c r="J184" i="21"/>
  <c r="D184" i="21"/>
  <c r="U184" i="21"/>
  <c r="V184" i="21"/>
  <c r="T185" i="21"/>
  <c r="J185" i="21"/>
  <c r="D185" i="21"/>
  <c r="U185" i="21"/>
  <c r="V185" i="21"/>
  <c r="T204" i="21"/>
  <c r="J204" i="21"/>
  <c r="D204" i="21"/>
  <c r="U204" i="21"/>
  <c r="V204" i="21"/>
  <c r="T225" i="21"/>
  <c r="J225" i="21"/>
  <c r="D225" i="21"/>
  <c r="U225" i="21"/>
  <c r="V225" i="21"/>
  <c r="T196" i="21"/>
  <c r="D196" i="21"/>
  <c r="U196" i="21"/>
  <c r="V196" i="21"/>
  <c r="R49" i="21"/>
  <c r="T49" i="21"/>
  <c r="J49" i="21"/>
  <c r="D49" i="21"/>
  <c r="U49" i="21"/>
  <c r="V49" i="21"/>
  <c r="R50" i="21"/>
  <c r="T50" i="21"/>
  <c r="J50" i="21"/>
  <c r="D50" i="21"/>
  <c r="U50" i="21"/>
  <c r="V50" i="21"/>
  <c r="R4" i="21"/>
  <c r="T4" i="21"/>
  <c r="J4" i="21"/>
  <c r="D4" i="21"/>
  <c r="U4" i="21"/>
  <c r="V4" i="21"/>
  <c r="R8" i="21"/>
  <c r="T8" i="21"/>
  <c r="J8" i="21"/>
  <c r="D8" i="21"/>
  <c r="U8" i="21"/>
  <c r="V8" i="21"/>
  <c r="R11" i="21"/>
  <c r="T11" i="21"/>
  <c r="J11" i="21"/>
  <c r="D11" i="21"/>
  <c r="U11" i="21"/>
  <c r="V11" i="21"/>
  <c r="J198" i="21"/>
  <c r="D198" i="21"/>
  <c r="U198" i="21"/>
  <c r="V198" i="21"/>
  <c r="J145" i="21"/>
  <c r="D145" i="21"/>
  <c r="U145" i="21"/>
  <c r="V145" i="21"/>
  <c r="S5" i="21"/>
  <c r="T5" i="21"/>
  <c r="J5" i="21"/>
  <c r="D5" i="21"/>
  <c r="U5" i="21"/>
  <c r="V5" i="21"/>
  <c r="S27" i="21"/>
  <c r="T27" i="21"/>
  <c r="J27" i="21"/>
  <c r="D27" i="21"/>
  <c r="U27" i="21"/>
  <c r="V27" i="21"/>
  <c r="S34" i="21"/>
  <c r="T34" i="21"/>
  <c r="J34" i="21"/>
  <c r="D34" i="21"/>
  <c r="U34" i="21"/>
  <c r="V34" i="21"/>
  <c r="S15" i="21"/>
  <c r="T15" i="21"/>
  <c r="J15" i="21"/>
  <c r="D15" i="21"/>
  <c r="U15" i="21"/>
  <c r="V15" i="21"/>
  <c r="S57" i="21"/>
  <c r="T57" i="21"/>
  <c r="J57" i="21"/>
  <c r="D57" i="21"/>
  <c r="U57" i="21"/>
  <c r="V57" i="21"/>
  <c r="S58" i="21"/>
  <c r="T58" i="21"/>
  <c r="J58" i="21"/>
  <c r="D58" i="21"/>
  <c r="U58" i="21"/>
  <c r="V58" i="21"/>
  <c r="S48" i="21"/>
  <c r="T48" i="21"/>
  <c r="J48" i="21"/>
  <c r="D48" i="21"/>
  <c r="U48" i="21"/>
  <c r="V48" i="21"/>
  <c r="S20" i="21"/>
  <c r="T20" i="21"/>
  <c r="J20" i="21"/>
  <c r="D20" i="21"/>
  <c r="U20" i="21"/>
  <c r="V20" i="21"/>
  <c r="S21" i="21"/>
  <c r="T21" i="21"/>
  <c r="J21" i="21"/>
  <c r="D21" i="21"/>
  <c r="U21" i="21"/>
  <c r="V21" i="21"/>
  <c r="S240" i="21"/>
  <c r="T240" i="21"/>
  <c r="J240" i="21"/>
  <c r="D240" i="21"/>
  <c r="U240" i="21"/>
  <c r="V240" i="21"/>
  <c r="R166" i="21"/>
  <c r="T166" i="21"/>
  <c r="J166" i="21"/>
  <c r="D166" i="21"/>
  <c r="U166" i="21"/>
  <c r="V166" i="21"/>
  <c r="T43" i="21"/>
  <c r="S43" i="21"/>
  <c r="R43" i="21"/>
  <c r="J43" i="21"/>
  <c r="D43" i="21"/>
  <c r="U43" i="21"/>
  <c r="V43" i="21"/>
  <c r="R231" i="21"/>
  <c r="S231" i="21"/>
  <c r="T231" i="21"/>
  <c r="J231" i="21"/>
  <c r="D231" i="21"/>
  <c r="U231" i="21"/>
  <c r="V231" i="21"/>
  <c r="R228" i="21"/>
  <c r="S228" i="21"/>
  <c r="T228" i="21"/>
  <c r="J228" i="21"/>
  <c r="D228" i="21"/>
  <c r="U228" i="21"/>
  <c r="V228" i="21"/>
  <c r="J61" i="21"/>
  <c r="D61" i="21"/>
  <c r="U61" i="21"/>
  <c r="V61" i="21"/>
  <c r="D160" i="21"/>
  <c r="U160" i="21"/>
  <c r="V160" i="21"/>
  <c r="T160" i="21"/>
  <c r="S160" i="21"/>
  <c r="R160" i="21"/>
  <c r="R256" i="21"/>
  <c r="C61" i="21"/>
  <c r="E228" i="21"/>
  <c r="F228" i="21"/>
  <c r="G228" i="21"/>
  <c r="C228" i="21"/>
  <c r="E231" i="21"/>
  <c r="F231" i="21"/>
  <c r="G231" i="21"/>
  <c r="C231" i="21"/>
  <c r="E43" i="21"/>
  <c r="F43" i="21"/>
  <c r="G43" i="21"/>
  <c r="C43" i="21"/>
  <c r="E166" i="21"/>
  <c r="F166" i="21"/>
  <c r="G166" i="21"/>
  <c r="C166" i="21"/>
  <c r="E240" i="21"/>
  <c r="F240" i="21"/>
  <c r="G240" i="21"/>
  <c r="C240" i="21"/>
  <c r="E21" i="21"/>
  <c r="F21" i="21"/>
  <c r="G21" i="21"/>
  <c r="C21" i="21"/>
  <c r="E20" i="21"/>
  <c r="F20" i="21"/>
  <c r="G20" i="21"/>
  <c r="C20" i="21"/>
  <c r="E48" i="21"/>
  <c r="F48" i="21"/>
  <c r="G48" i="21"/>
  <c r="C48" i="21"/>
  <c r="E58" i="21"/>
  <c r="F58" i="21"/>
  <c r="G58" i="21"/>
  <c r="C58" i="21"/>
  <c r="E57" i="21"/>
  <c r="F57" i="21"/>
  <c r="G57" i="21"/>
  <c r="C57" i="21"/>
  <c r="E15" i="21"/>
  <c r="F15" i="21"/>
  <c r="G15" i="21"/>
  <c r="C15" i="21"/>
  <c r="E34" i="21"/>
  <c r="F34" i="21"/>
  <c r="G34" i="21"/>
  <c r="C34" i="21"/>
  <c r="E27" i="21"/>
  <c r="F27" i="21"/>
  <c r="G27" i="21"/>
  <c r="C27" i="21"/>
  <c r="E5" i="21"/>
  <c r="F5" i="21"/>
  <c r="G5" i="21"/>
  <c r="C5" i="21"/>
  <c r="E145" i="21"/>
  <c r="F145" i="21"/>
  <c r="G145" i="21"/>
  <c r="C145" i="21"/>
  <c r="E198" i="21"/>
  <c r="F198" i="21"/>
  <c r="G198" i="21"/>
  <c r="C198" i="21"/>
  <c r="E11" i="21"/>
  <c r="F11" i="21"/>
  <c r="G11" i="21"/>
  <c r="C11" i="21"/>
  <c r="E8" i="21"/>
  <c r="F8" i="21"/>
  <c r="G8" i="21"/>
  <c r="C8" i="21"/>
  <c r="E4" i="21"/>
  <c r="F4" i="21"/>
  <c r="G4" i="21"/>
  <c r="C4" i="21"/>
  <c r="E50" i="21"/>
  <c r="F50" i="21"/>
  <c r="G50" i="21"/>
  <c r="C50" i="21"/>
  <c r="E49" i="21"/>
  <c r="F49" i="21"/>
  <c r="G49" i="21"/>
  <c r="C49" i="21"/>
  <c r="C196" i="21"/>
  <c r="E225" i="21"/>
  <c r="F225" i="21"/>
  <c r="G225" i="21"/>
  <c r="C225" i="21"/>
  <c r="E204" i="21"/>
  <c r="F204" i="21"/>
  <c r="G204" i="21"/>
  <c r="C204" i="21"/>
  <c r="E185" i="21"/>
  <c r="F185" i="21"/>
  <c r="G185" i="21"/>
  <c r="C185" i="21"/>
  <c r="E184" i="21"/>
  <c r="F184" i="21"/>
  <c r="G184" i="21"/>
  <c r="C184" i="21"/>
  <c r="C112" i="21"/>
  <c r="C90" i="21"/>
  <c r="E67" i="21"/>
  <c r="F67" i="21"/>
  <c r="G67" i="21"/>
  <c r="C67" i="21"/>
  <c r="E246" i="21"/>
  <c r="F246" i="21"/>
  <c r="G246" i="21"/>
  <c r="C246" i="21"/>
  <c r="E235" i="21"/>
  <c r="F235" i="21"/>
  <c r="G235" i="21"/>
  <c r="C235" i="21"/>
  <c r="E242" i="21"/>
  <c r="F242" i="21"/>
  <c r="G242" i="21"/>
  <c r="C242" i="21"/>
  <c r="E211" i="21"/>
  <c r="F211" i="21"/>
  <c r="G211" i="21"/>
  <c r="C211" i="21"/>
  <c r="E217" i="21"/>
  <c r="F217" i="21"/>
  <c r="G217" i="21"/>
  <c r="C217" i="21"/>
  <c r="E85" i="21"/>
  <c r="F85" i="21"/>
  <c r="G85" i="21"/>
  <c r="C85" i="21"/>
  <c r="C22" i="21"/>
  <c r="C64" i="21"/>
  <c r="C24" i="21"/>
  <c r="E9" i="21"/>
  <c r="F9" i="21"/>
  <c r="G9" i="21"/>
  <c r="C9" i="21"/>
  <c r="C164" i="21"/>
  <c r="C163" i="21"/>
  <c r="C172" i="21"/>
  <c r="G54" i="21"/>
  <c r="C54" i="21"/>
  <c r="G77" i="21"/>
  <c r="C77" i="21"/>
  <c r="C190" i="21"/>
  <c r="C123" i="21"/>
  <c r="C122" i="21"/>
  <c r="C45" i="21"/>
  <c r="C86" i="21"/>
  <c r="E208" i="21"/>
  <c r="F208" i="21"/>
  <c r="G208" i="21"/>
  <c r="C208" i="21"/>
  <c r="E110" i="21"/>
  <c r="F110" i="21"/>
  <c r="G110" i="21"/>
  <c r="C110" i="21"/>
  <c r="E72" i="21"/>
  <c r="F72" i="21"/>
  <c r="G72" i="21"/>
  <c r="C72" i="21"/>
  <c r="E109" i="21"/>
  <c r="F109" i="21"/>
  <c r="G109" i="21"/>
  <c r="C109" i="21"/>
  <c r="E60" i="21"/>
  <c r="F60" i="21"/>
  <c r="G60" i="21"/>
  <c r="C60" i="21"/>
  <c r="E93" i="21"/>
  <c r="F93" i="21"/>
  <c r="G93" i="21"/>
  <c r="C93" i="21"/>
  <c r="E120" i="21"/>
  <c r="F120" i="21"/>
  <c r="G120" i="21"/>
  <c r="C120" i="21"/>
  <c r="E119" i="21"/>
  <c r="F119" i="21"/>
  <c r="G119" i="21"/>
  <c r="C119" i="21"/>
  <c r="E2" i="21"/>
  <c r="F2" i="21"/>
  <c r="G2" i="21"/>
  <c r="C2" i="21"/>
  <c r="E157" i="21"/>
  <c r="F157" i="21"/>
  <c r="G157" i="21"/>
  <c r="C157" i="21"/>
  <c r="E158" i="21"/>
  <c r="F158" i="21"/>
  <c r="G158" i="21"/>
  <c r="C158" i="21"/>
  <c r="E121" i="21"/>
  <c r="F121" i="21"/>
  <c r="G121" i="21"/>
  <c r="C121" i="21"/>
  <c r="E177" i="21"/>
  <c r="F177" i="21"/>
  <c r="G177" i="21"/>
  <c r="C177" i="21"/>
  <c r="E200" i="21"/>
  <c r="F200" i="21"/>
  <c r="G200" i="21"/>
  <c r="C200" i="21"/>
  <c r="E155" i="21"/>
  <c r="F155" i="21"/>
  <c r="G155" i="21"/>
  <c r="C155" i="21"/>
  <c r="E101" i="21"/>
  <c r="F101" i="21"/>
  <c r="G101" i="21"/>
  <c r="C101" i="21"/>
  <c r="C224" i="21"/>
  <c r="G210" i="21"/>
  <c r="C210" i="21"/>
  <c r="E173" i="21"/>
  <c r="F173" i="21"/>
  <c r="G173" i="21"/>
  <c r="C173" i="21"/>
  <c r="E213" i="21"/>
  <c r="F213" i="21"/>
  <c r="G213" i="21"/>
  <c r="C213" i="21"/>
  <c r="E251" i="21"/>
  <c r="F251" i="21"/>
  <c r="G251" i="21"/>
  <c r="C251" i="21"/>
  <c r="E175" i="21"/>
  <c r="F175" i="21"/>
  <c r="G175" i="21"/>
  <c r="C175" i="21"/>
  <c r="E253" i="21"/>
  <c r="F253" i="21"/>
  <c r="G253" i="21"/>
  <c r="C253" i="21"/>
  <c r="E233" i="21"/>
  <c r="F233" i="21"/>
  <c r="G233" i="21"/>
  <c r="C233" i="21"/>
  <c r="E193" i="21"/>
  <c r="F193" i="21"/>
  <c r="G193" i="21"/>
  <c r="C193" i="21"/>
  <c r="E205" i="21"/>
  <c r="F205" i="21"/>
  <c r="G205" i="21"/>
  <c r="C205" i="21"/>
  <c r="E181" i="21"/>
  <c r="F181" i="21"/>
  <c r="G181" i="21"/>
  <c r="C181" i="21"/>
  <c r="E199" i="21"/>
  <c r="F199" i="21"/>
  <c r="G199" i="21"/>
  <c r="C199" i="21"/>
  <c r="E226" i="21"/>
  <c r="F226" i="21"/>
  <c r="G226" i="21"/>
  <c r="C226" i="21"/>
  <c r="E216" i="21"/>
  <c r="F216" i="21"/>
  <c r="G216" i="21"/>
  <c r="C216" i="21"/>
  <c r="E154" i="21"/>
  <c r="F154" i="21"/>
  <c r="G154" i="21"/>
  <c r="C154" i="21"/>
  <c r="E140" i="21"/>
  <c r="F140" i="21"/>
  <c r="G140" i="21"/>
  <c r="C140" i="21"/>
  <c r="E126" i="21"/>
  <c r="F126" i="21"/>
  <c r="G126" i="21"/>
  <c r="C126" i="21"/>
  <c r="E207" i="21"/>
  <c r="F207" i="21"/>
  <c r="G207" i="21"/>
  <c r="C207" i="21"/>
  <c r="E179" i="21"/>
  <c r="F179" i="21"/>
  <c r="G179" i="21"/>
  <c r="C179" i="21"/>
  <c r="E141" i="21"/>
  <c r="F141" i="21"/>
  <c r="G141" i="21"/>
  <c r="C141" i="21"/>
  <c r="E148" i="21"/>
  <c r="F148" i="21"/>
  <c r="G148" i="21"/>
  <c r="C148" i="21"/>
  <c r="E174" i="21"/>
  <c r="F174" i="21"/>
  <c r="G174" i="21"/>
  <c r="C174" i="21"/>
  <c r="E169" i="21"/>
  <c r="F169" i="21"/>
  <c r="G169" i="21"/>
  <c r="C169" i="21"/>
  <c r="E197" i="21"/>
  <c r="F197" i="21"/>
  <c r="G197" i="21"/>
  <c r="C197" i="21"/>
  <c r="E182" i="21"/>
  <c r="F182" i="21"/>
  <c r="G182" i="21"/>
  <c r="C182" i="21"/>
  <c r="E92" i="21"/>
  <c r="F92" i="21"/>
  <c r="G92" i="21"/>
  <c r="C92" i="21"/>
  <c r="E84" i="21"/>
  <c r="F84" i="21"/>
  <c r="G84" i="21"/>
  <c r="C84" i="21"/>
  <c r="E79" i="21"/>
  <c r="F79" i="21"/>
  <c r="G79" i="21"/>
  <c r="C79" i="21"/>
  <c r="E132" i="21"/>
  <c r="F132" i="21"/>
  <c r="G132" i="21"/>
  <c r="C132" i="21"/>
  <c r="E136" i="21"/>
  <c r="F136" i="21"/>
  <c r="G136" i="21"/>
  <c r="C136" i="21"/>
  <c r="E94" i="21"/>
  <c r="F94" i="21"/>
  <c r="G94" i="21"/>
  <c r="C94" i="21"/>
  <c r="E152" i="21"/>
  <c r="F152" i="21"/>
  <c r="G152" i="21"/>
  <c r="C152" i="21"/>
  <c r="E130" i="21"/>
  <c r="F130" i="21"/>
  <c r="G130" i="21"/>
  <c r="C130" i="21"/>
  <c r="E137" i="21"/>
  <c r="F137" i="21"/>
  <c r="G137" i="21"/>
  <c r="C137" i="21"/>
  <c r="E227" i="21"/>
  <c r="F227" i="21"/>
  <c r="G227" i="21"/>
  <c r="C227" i="21"/>
  <c r="E129" i="21"/>
  <c r="F129" i="21"/>
  <c r="G129" i="21"/>
  <c r="C129" i="21"/>
  <c r="E127" i="21"/>
  <c r="F127" i="21"/>
  <c r="G127" i="21"/>
  <c r="C127" i="21"/>
  <c r="E223" i="21"/>
  <c r="F223" i="21"/>
  <c r="G223" i="21"/>
  <c r="C223" i="21"/>
  <c r="E222" i="21"/>
  <c r="F222" i="21"/>
  <c r="G222" i="21"/>
  <c r="C222" i="21"/>
  <c r="E212" i="21"/>
  <c r="F212" i="21"/>
  <c r="G212" i="21"/>
  <c r="C212" i="21"/>
  <c r="E162" i="21"/>
  <c r="F162" i="21"/>
  <c r="G162" i="21"/>
  <c r="C162" i="21"/>
  <c r="E35" i="21"/>
  <c r="F35" i="21"/>
  <c r="G35" i="21"/>
  <c r="C35" i="21"/>
  <c r="E88" i="21"/>
  <c r="F88" i="21"/>
  <c r="G88" i="21"/>
  <c r="C88" i="21"/>
  <c r="C44" i="21"/>
  <c r="G215" i="21"/>
  <c r="C215" i="21"/>
  <c r="E97" i="21"/>
  <c r="F97" i="21"/>
  <c r="G97" i="21"/>
  <c r="C97" i="21"/>
  <c r="E239" i="21"/>
  <c r="F239" i="21"/>
  <c r="G239" i="21"/>
  <c r="C239" i="21"/>
  <c r="E104" i="21"/>
  <c r="F104" i="21"/>
  <c r="G104" i="21"/>
  <c r="C104" i="21"/>
  <c r="E143" i="21"/>
  <c r="F143" i="21"/>
  <c r="G143" i="21"/>
  <c r="C143" i="21"/>
  <c r="E151" i="21"/>
  <c r="F151" i="21"/>
  <c r="G151" i="21"/>
  <c r="C151" i="21"/>
  <c r="E111" i="21"/>
  <c r="F111" i="21"/>
  <c r="G111" i="21"/>
  <c r="C111" i="21"/>
  <c r="E114" i="21"/>
  <c r="F114" i="21"/>
  <c r="G114" i="21"/>
  <c r="C114" i="21"/>
  <c r="E18" i="21"/>
  <c r="F18" i="21"/>
  <c r="G18" i="21"/>
  <c r="C18" i="21"/>
  <c r="C128" i="21"/>
  <c r="E195" i="21"/>
  <c r="F195" i="21"/>
  <c r="G195" i="21"/>
  <c r="C195" i="21"/>
  <c r="E194" i="21"/>
  <c r="F194" i="21"/>
  <c r="G194" i="21"/>
  <c r="C194" i="21"/>
  <c r="G100" i="21"/>
  <c r="C100" i="21"/>
  <c r="G40" i="21"/>
  <c r="C40" i="21"/>
  <c r="G29" i="21"/>
  <c r="C29" i="21"/>
  <c r="C238" i="21"/>
  <c r="E115" i="21"/>
  <c r="F115" i="21"/>
  <c r="G115" i="21"/>
  <c r="C115" i="21"/>
  <c r="E83" i="21"/>
  <c r="F83" i="21"/>
  <c r="G83" i="21"/>
  <c r="C83" i="21"/>
  <c r="G68" i="21"/>
  <c r="C68" i="21"/>
  <c r="G96" i="21"/>
  <c r="C96" i="21"/>
  <c r="E70" i="21"/>
  <c r="F70" i="21"/>
  <c r="G70" i="21"/>
  <c r="C70" i="21"/>
  <c r="E12" i="21"/>
  <c r="F12" i="21"/>
  <c r="G12" i="21"/>
  <c r="C12" i="21"/>
  <c r="E124" i="21"/>
  <c r="F124" i="21"/>
  <c r="G124" i="21"/>
  <c r="C124" i="21"/>
  <c r="E107" i="21"/>
  <c r="F107" i="21"/>
  <c r="G107" i="21"/>
  <c r="C107" i="21"/>
  <c r="E38" i="21"/>
  <c r="F38" i="21"/>
  <c r="G38" i="21"/>
  <c r="C38" i="21"/>
  <c r="E150" i="21"/>
  <c r="F150" i="21"/>
  <c r="G150" i="21"/>
  <c r="C150" i="21"/>
  <c r="C26" i="21"/>
  <c r="E89" i="21"/>
  <c r="F89" i="21"/>
  <c r="G89" i="21"/>
  <c r="C89" i="21"/>
  <c r="E56" i="21"/>
  <c r="F56" i="21"/>
  <c r="G56" i="21"/>
  <c r="C56" i="21"/>
  <c r="C186" i="21"/>
  <c r="C16" i="21"/>
  <c r="G36" i="21"/>
  <c r="C36" i="21"/>
  <c r="G73" i="21"/>
  <c r="C73" i="21"/>
  <c r="G39" i="21"/>
  <c r="C39" i="21"/>
  <c r="G19" i="21"/>
  <c r="C19" i="21"/>
  <c r="E131" i="21"/>
  <c r="F131" i="21"/>
  <c r="G131" i="21"/>
  <c r="C131" i="21"/>
  <c r="E103" i="21"/>
  <c r="F103" i="21"/>
  <c r="G103" i="21"/>
  <c r="C103" i="21"/>
  <c r="E117" i="21"/>
  <c r="F117" i="21"/>
  <c r="G117" i="21"/>
  <c r="C117" i="21"/>
  <c r="E146" i="21"/>
  <c r="F146" i="21"/>
  <c r="G146" i="21"/>
  <c r="C146" i="21"/>
  <c r="E14" i="21"/>
  <c r="F14" i="21"/>
  <c r="G14" i="21"/>
  <c r="C14" i="21"/>
  <c r="E66" i="21"/>
  <c r="F66" i="21"/>
  <c r="G66" i="21"/>
  <c r="C66" i="21"/>
  <c r="E47" i="21"/>
  <c r="F47" i="21"/>
  <c r="G47" i="21"/>
  <c r="C47" i="21"/>
  <c r="E76" i="21"/>
  <c r="F76" i="21"/>
  <c r="G76" i="21"/>
  <c r="C76" i="21"/>
  <c r="E28" i="21"/>
  <c r="F28" i="21"/>
  <c r="G28" i="21"/>
  <c r="C28" i="21"/>
  <c r="G42" i="21"/>
  <c r="C42" i="21"/>
  <c r="G32" i="21"/>
  <c r="C32" i="21"/>
  <c r="G17" i="21"/>
  <c r="C17" i="21"/>
  <c r="G37" i="21"/>
  <c r="C37" i="21"/>
  <c r="G65" i="21"/>
  <c r="C65" i="21"/>
  <c r="E188" i="21"/>
  <c r="F188" i="21"/>
  <c r="G188" i="21"/>
  <c r="C188" i="21"/>
  <c r="E108" i="21"/>
  <c r="F108" i="21"/>
  <c r="G108" i="21"/>
  <c r="C108" i="21"/>
  <c r="E95" i="21"/>
  <c r="F95" i="21"/>
  <c r="G95" i="21"/>
  <c r="C95" i="21"/>
  <c r="E139" i="21"/>
  <c r="F139" i="21"/>
  <c r="G139" i="21"/>
  <c r="C139" i="21"/>
  <c r="E41" i="21"/>
  <c r="F41" i="21"/>
  <c r="G41" i="21"/>
  <c r="C41" i="21"/>
  <c r="E116" i="21"/>
  <c r="F116" i="21"/>
  <c r="G116" i="21"/>
  <c r="C116" i="21"/>
  <c r="E156" i="21"/>
  <c r="F156" i="21"/>
  <c r="G156" i="21"/>
  <c r="C156" i="21"/>
  <c r="E191" i="21"/>
  <c r="F191" i="21"/>
  <c r="G191" i="21"/>
  <c r="C191" i="21"/>
  <c r="E147" i="21"/>
  <c r="F147" i="21"/>
  <c r="G147" i="21"/>
  <c r="C147" i="21"/>
  <c r="E250" i="21"/>
  <c r="F250" i="21"/>
  <c r="G250" i="21"/>
  <c r="C250" i="21"/>
  <c r="E176" i="21"/>
  <c r="F176" i="21"/>
  <c r="G176" i="21"/>
  <c r="C176" i="21"/>
  <c r="C237" i="21"/>
  <c r="C149" i="21"/>
  <c r="C144" i="21"/>
  <c r="C165" i="21"/>
  <c r="G59" i="21"/>
  <c r="C59" i="21"/>
  <c r="G52" i="21"/>
  <c r="C52" i="21"/>
  <c r="G33" i="21"/>
  <c r="C33" i="21"/>
  <c r="C74" i="21"/>
  <c r="E201" i="21"/>
  <c r="F201" i="21"/>
  <c r="G201" i="21"/>
  <c r="C201" i="21"/>
  <c r="G99" i="21"/>
  <c r="C99" i="21"/>
  <c r="G189" i="21"/>
  <c r="C189" i="21"/>
  <c r="E183" i="21"/>
  <c r="F183" i="21"/>
  <c r="G183" i="21"/>
  <c r="C183" i="21"/>
  <c r="G248" i="21"/>
  <c r="C248" i="21"/>
  <c r="G221" i="21"/>
  <c r="C221" i="21"/>
  <c r="G153" i="21"/>
  <c r="C153" i="21"/>
  <c r="C135" i="21"/>
  <c r="G252" i="21"/>
  <c r="C252" i="21"/>
  <c r="G241" i="21"/>
  <c r="C241" i="21"/>
  <c r="G118" i="21"/>
  <c r="C118" i="21"/>
  <c r="F105" i="21"/>
  <c r="G105" i="21"/>
  <c r="C105" i="21"/>
  <c r="F133" i="21"/>
  <c r="G133" i="21"/>
  <c r="C133" i="21"/>
  <c r="E243" i="21"/>
  <c r="F243" i="21"/>
  <c r="G243" i="21"/>
  <c r="C243" i="21"/>
  <c r="E171" i="21"/>
  <c r="F171" i="21"/>
  <c r="G171" i="21"/>
  <c r="C171" i="21"/>
  <c r="E170" i="21"/>
  <c r="F170" i="21"/>
  <c r="G170" i="21"/>
  <c r="C170" i="21"/>
  <c r="E219" i="21"/>
  <c r="F219" i="21"/>
  <c r="G219" i="21"/>
  <c r="C219" i="21"/>
  <c r="E214" i="21"/>
  <c r="F214" i="21"/>
  <c r="G214" i="21"/>
  <c r="C214" i="21"/>
  <c r="E218" i="21"/>
  <c r="F218" i="21"/>
  <c r="G218" i="21"/>
  <c r="C218" i="21"/>
  <c r="E161" i="21"/>
  <c r="F161" i="21"/>
  <c r="G161" i="21"/>
  <c r="C161" i="21"/>
  <c r="E23" i="21"/>
  <c r="F23" i="21"/>
  <c r="G23" i="21"/>
  <c r="C23" i="21"/>
  <c r="G87" i="21"/>
  <c r="C87" i="21"/>
  <c r="E106" i="21"/>
  <c r="F106" i="21"/>
  <c r="G106" i="21"/>
  <c r="C106" i="21"/>
  <c r="E25" i="21"/>
  <c r="F25" i="21"/>
  <c r="G25" i="21"/>
  <c r="C25" i="21"/>
  <c r="G7" i="21"/>
  <c r="C7" i="21"/>
  <c r="E30" i="21"/>
  <c r="F30" i="21"/>
  <c r="G30" i="21"/>
  <c r="C30" i="21"/>
  <c r="E10" i="21"/>
  <c r="F10" i="21"/>
  <c r="G10" i="21"/>
  <c r="C10" i="21"/>
  <c r="C159" i="21"/>
  <c r="C53" i="21"/>
  <c r="G69" i="21"/>
  <c r="C69" i="21"/>
  <c r="G102" i="21"/>
  <c r="C102" i="21"/>
  <c r="G78" i="21"/>
  <c r="C78" i="21"/>
  <c r="C254" i="21"/>
  <c r="C255" i="21"/>
  <c r="G75" i="21"/>
  <c r="C75" i="21"/>
  <c r="E180" i="21"/>
  <c r="F180" i="21"/>
  <c r="G180" i="21"/>
  <c r="C180" i="21"/>
  <c r="E55" i="21"/>
  <c r="F55" i="21"/>
  <c r="G55" i="21"/>
  <c r="C55" i="21"/>
  <c r="G81" i="21"/>
  <c r="C81" i="21"/>
  <c r="G80" i="21"/>
  <c r="C80" i="21"/>
  <c r="G91" i="21"/>
  <c r="C91" i="21"/>
  <c r="G82" i="21"/>
  <c r="C82" i="21"/>
  <c r="C245" i="21"/>
  <c r="C51" i="21"/>
  <c r="C98" i="21"/>
  <c r="C142" i="21"/>
  <c r="E244" i="21"/>
  <c r="F244" i="21"/>
  <c r="G244" i="21"/>
  <c r="C244" i="21"/>
  <c r="E230" i="21"/>
  <c r="F230" i="21"/>
  <c r="G230" i="21"/>
  <c r="C230" i="21"/>
  <c r="E229" i="21"/>
  <c r="F229" i="21"/>
  <c r="G229" i="21"/>
  <c r="C229" i="21"/>
  <c r="E167" i="21"/>
  <c r="F167" i="21"/>
  <c r="G167" i="21"/>
  <c r="C167" i="21"/>
  <c r="E247" i="21"/>
  <c r="F247" i="21"/>
  <c r="G247" i="21"/>
  <c r="C247" i="21"/>
  <c r="E236" i="21"/>
  <c r="F236" i="21"/>
  <c r="G236" i="21"/>
  <c r="C236" i="21"/>
  <c r="G62" i="21"/>
  <c r="C62" i="21"/>
  <c r="E13" i="21"/>
  <c r="F13" i="21"/>
  <c r="G13" i="21"/>
  <c r="C13" i="21"/>
  <c r="E6" i="21"/>
  <c r="F6" i="21"/>
  <c r="G6" i="21"/>
  <c r="C6" i="21"/>
  <c r="E3" i="21"/>
  <c r="F3" i="21"/>
  <c r="G3" i="21"/>
  <c r="C3" i="21"/>
  <c r="G134" i="21"/>
  <c r="C134" i="21"/>
  <c r="G234" i="21"/>
  <c r="C234" i="21"/>
  <c r="G232" i="21"/>
  <c r="C232" i="21"/>
  <c r="G178" i="21"/>
  <c r="C178" i="21"/>
  <c r="G209" i="21"/>
  <c r="C209" i="21"/>
  <c r="G206" i="21"/>
  <c r="C206" i="21"/>
  <c r="G249" i="21"/>
  <c r="C249" i="21"/>
  <c r="G63" i="21"/>
  <c r="C63" i="21"/>
  <c r="E71" i="21"/>
  <c r="F71" i="21"/>
  <c r="G71" i="21"/>
  <c r="C71" i="21"/>
  <c r="E113" i="21"/>
  <c r="F113" i="21"/>
  <c r="G113" i="21"/>
  <c r="C113" i="21"/>
  <c r="E125" i="21"/>
  <c r="F125" i="21"/>
  <c r="G125" i="21"/>
  <c r="C125" i="21"/>
  <c r="E220" i="21"/>
  <c r="F220" i="21"/>
  <c r="G220" i="21"/>
  <c r="C220" i="21"/>
  <c r="E168" i="21"/>
  <c r="F168" i="21"/>
  <c r="G168" i="21"/>
  <c r="C168" i="21"/>
  <c r="E192" i="21"/>
  <c r="F192" i="21"/>
  <c r="G192" i="21"/>
  <c r="C192" i="21"/>
  <c r="E31" i="21"/>
  <c r="F31" i="21"/>
  <c r="G31" i="21"/>
  <c r="C31" i="21"/>
  <c r="E138" i="21"/>
  <c r="F138" i="21"/>
  <c r="G138" i="21"/>
  <c r="C138" i="21"/>
  <c r="E46" i="21"/>
  <c r="F46" i="21"/>
  <c r="G46" i="21"/>
  <c r="C46" i="21"/>
  <c r="E187" i="21"/>
  <c r="F187" i="21"/>
  <c r="G187" i="21"/>
  <c r="C187" i="21"/>
  <c r="E203" i="21"/>
  <c r="F203" i="21"/>
  <c r="G203" i="21"/>
  <c r="C203" i="21"/>
  <c r="E202" i="21"/>
  <c r="F202" i="21"/>
  <c r="G202" i="21"/>
  <c r="C202" i="21"/>
  <c r="I248" i="1"/>
  <c r="I247" i="1"/>
  <c r="I246" i="1"/>
  <c r="I245" i="1"/>
  <c r="I244" i="1"/>
  <c r="I243" i="1"/>
  <c r="I242" i="1"/>
  <c r="I241" i="1"/>
  <c r="I214" i="1"/>
  <c r="I213" i="1"/>
  <c r="C140" i="17"/>
  <c r="C139" i="17"/>
  <c r="C55" i="17"/>
  <c r="C26" i="17"/>
  <c r="C25" i="17"/>
  <c r="C24" i="17"/>
  <c r="C23" i="17"/>
  <c r="C11" i="17"/>
  <c r="C10" i="17"/>
  <c r="C9" i="17"/>
  <c r="C135" i="16"/>
  <c r="C134" i="16"/>
  <c r="C20" i="16"/>
  <c r="C19" i="16"/>
  <c r="C18" i="16"/>
  <c r="C17" i="16"/>
  <c r="C10" i="16"/>
  <c r="C9" i="16"/>
  <c r="C8" i="16"/>
  <c r="C8" i="15"/>
  <c r="C7" i="15"/>
  <c r="C6" i="15"/>
  <c r="C16" i="15"/>
  <c r="C15" i="15"/>
  <c r="C14" i="15"/>
  <c r="C13" i="15"/>
  <c r="R2" i="15"/>
  <c r="S2" i="15"/>
  <c r="J2" i="15"/>
  <c r="J3" i="15"/>
  <c r="S4" i="15"/>
  <c r="D4" i="15"/>
  <c r="J4" i="15"/>
  <c r="R5" i="15"/>
  <c r="S5" i="15"/>
  <c r="J5" i="15"/>
  <c r="R6" i="15"/>
  <c r="S6" i="15"/>
  <c r="J6" i="15"/>
  <c r="R7" i="15"/>
  <c r="S7" i="15"/>
  <c r="J7" i="15"/>
  <c r="R8" i="15"/>
  <c r="S8" i="15"/>
  <c r="J8" i="15"/>
  <c r="S9" i="15"/>
  <c r="D9" i="15"/>
  <c r="J9" i="15"/>
  <c r="R10" i="15"/>
  <c r="S10" i="15"/>
  <c r="H10" i="15"/>
  <c r="I10" i="15"/>
  <c r="J10" i="15"/>
  <c r="R11" i="15"/>
  <c r="S11" i="15"/>
  <c r="J11" i="15"/>
  <c r="R12" i="15"/>
  <c r="S12" i="15"/>
  <c r="J12" i="15"/>
  <c r="R13" i="15"/>
  <c r="S13" i="15"/>
  <c r="J13" i="15"/>
  <c r="R14" i="15"/>
  <c r="S14" i="15"/>
  <c r="J14" i="15"/>
  <c r="R15" i="15"/>
  <c r="S15" i="15"/>
  <c r="J15" i="15"/>
  <c r="R16" i="15"/>
  <c r="S16" i="15"/>
  <c r="J16" i="15"/>
  <c r="S17" i="15"/>
  <c r="D17" i="15"/>
  <c r="J17" i="15"/>
  <c r="S18" i="15"/>
  <c r="D18" i="15"/>
  <c r="J18" i="15"/>
  <c r="S19" i="15"/>
  <c r="D19" i="15"/>
  <c r="J19" i="15"/>
  <c r="S20" i="15"/>
  <c r="D20" i="15"/>
  <c r="J20" i="15"/>
  <c r="D21" i="15"/>
  <c r="J21" i="15"/>
  <c r="S22" i="15"/>
  <c r="R22" i="15"/>
  <c r="D22" i="15"/>
  <c r="J22" i="15"/>
  <c r="D23" i="15"/>
  <c r="J23" i="15"/>
  <c r="R24" i="15"/>
  <c r="S24" i="15"/>
  <c r="D24" i="15"/>
  <c r="J24" i="15"/>
  <c r="R25" i="15"/>
  <c r="S25" i="15"/>
  <c r="D25" i="15"/>
  <c r="J25" i="15"/>
  <c r="S26" i="15"/>
  <c r="D26" i="15"/>
  <c r="J26" i="15"/>
  <c r="S27" i="15"/>
  <c r="D27" i="15"/>
  <c r="J27" i="15"/>
  <c r="S28" i="15"/>
  <c r="D28" i="15"/>
  <c r="J28" i="15"/>
  <c r="S29" i="15"/>
  <c r="D29" i="15"/>
  <c r="J29" i="15"/>
  <c r="S30" i="15"/>
  <c r="D30" i="15"/>
  <c r="J30" i="15"/>
  <c r="R32" i="15"/>
  <c r="S32" i="15"/>
  <c r="J32" i="15"/>
  <c r="R33" i="15"/>
  <c r="D33" i="15"/>
  <c r="J33" i="15"/>
  <c r="J34" i="15"/>
  <c r="R35" i="15"/>
  <c r="S35" i="15"/>
  <c r="J35" i="15"/>
  <c r="J36" i="15"/>
  <c r="S37" i="15"/>
  <c r="J37" i="15"/>
  <c r="S38" i="15"/>
  <c r="J38" i="15"/>
  <c r="R39" i="15"/>
  <c r="S39" i="15"/>
  <c r="J39" i="15"/>
  <c r="R40" i="15"/>
  <c r="S40" i="15"/>
  <c r="J40" i="15"/>
  <c r="S41" i="15"/>
  <c r="J41" i="15"/>
  <c r="R42" i="15"/>
  <c r="S42" i="15"/>
  <c r="J42" i="15"/>
  <c r="R43" i="15"/>
  <c r="S43" i="15"/>
  <c r="J43" i="15"/>
  <c r="S44" i="15"/>
  <c r="D44" i="15"/>
  <c r="J44" i="15"/>
  <c r="R45" i="15"/>
  <c r="D45" i="15"/>
  <c r="J45" i="15"/>
  <c r="R46" i="15"/>
  <c r="D46" i="15"/>
  <c r="J46" i="15"/>
  <c r="S47" i="15"/>
  <c r="J47" i="15"/>
  <c r="R48" i="15"/>
  <c r="S48" i="15"/>
  <c r="J48" i="15"/>
  <c r="R49" i="15"/>
  <c r="S49" i="15"/>
  <c r="J49" i="15"/>
  <c r="R50" i="15"/>
  <c r="S50" i="15"/>
  <c r="J50" i="15"/>
  <c r="R51" i="15"/>
  <c r="S51" i="15"/>
  <c r="S52" i="15"/>
  <c r="J52" i="15"/>
  <c r="S53" i="15"/>
  <c r="J53" i="15"/>
  <c r="R54" i="15"/>
  <c r="S54" i="15"/>
  <c r="J54" i="15"/>
  <c r="R55" i="15"/>
  <c r="S55" i="15"/>
  <c r="J55" i="15"/>
  <c r="R56" i="15"/>
  <c r="S56" i="15"/>
  <c r="J56" i="15"/>
  <c r="D57" i="15"/>
  <c r="J57" i="15"/>
  <c r="J58" i="15"/>
  <c r="D59" i="15"/>
  <c r="J59" i="15"/>
  <c r="S60" i="15"/>
  <c r="H60" i="15"/>
  <c r="I60" i="15"/>
  <c r="J60" i="15"/>
  <c r="S61" i="15"/>
  <c r="H61" i="15"/>
  <c r="I61" i="15"/>
  <c r="J61" i="15"/>
  <c r="S62" i="15"/>
  <c r="H62" i="15"/>
  <c r="I62" i="15"/>
  <c r="J62" i="15"/>
  <c r="S63" i="15"/>
  <c r="H63" i="15"/>
  <c r="I63" i="15"/>
  <c r="J63" i="15"/>
  <c r="S64" i="15"/>
  <c r="J64" i="15"/>
  <c r="S65" i="15"/>
  <c r="J65" i="15"/>
  <c r="R66" i="15"/>
  <c r="S66" i="15"/>
  <c r="J66" i="15"/>
  <c r="R67" i="15"/>
  <c r="S67" i="15"/>
  <c r="J67" i="15"/>
  <c r="R68" i="15"/>
  <c r="S68" i="15"/>
  <c r="J68" i="15"/>
  <c r="R69" i="15"/>
  <c r="S69" i="15"/>
  <c r="J69" i="15"/>
  <c r="D70" i="15"/>
  <c r="R70" i="15"/>
  <c r="S70" i="15"/>
  <c r="H70" i="15"/>
  <c r="I70" i="15"/>
  <c r="J70" i="15"/>
  <c r="D71" i="15"/>
  <c r="H71" i="15"/>
  <c r="I71" i="15"/>
  <c r="J71" i="15"/>
  <c r="S72" i="15"/>
  <c r="J72" i="15"/>
  <c r="D73" i="15"/>
  <c r="J73" i="15"/>
  <c r="R74" i="15"/>
  <c r="S74" i="15"/>
  <c r="D74" i="15"/>
  <c r="H74" i="15"/>
  <c r="I74" i="15"/>
  <c r="J74" i="15"/>
  <c r="R75" i="15"/>
  <c r="S75" i="15"/>
  <c r="D75" i="15"/>
  <c r="J75" i="15"/>
  <c r="R76" i="15"/>
  <c r="S76" i="15"/>
  <c r="J76" i="15"/>
  <c r="R77" i="15"/>
  <c r="S77" i="15"/>
  <c r="J77" i="15"/>
  <c r="R78" i="15"/>
  <c r="S78" i="15"/>
  <c r="J78" i="15"/>
  <c r="R79" i="15"/>
  <c r="S79" i="15"/>
  <c r="J79" i="15"/>
  <c r="R80" i="15"/>
  <c r="S80" i="15"/>
  <c r="J80" i="15"/>
  <c r="R81" i="15"/>
  <c r="S81" i="15"/>
  <c r="J81" i="15"/>
  <c r="R82" i="15"/>
  <c r="S82" i="15"/>
  <c r="J82" i="15"/>
  <c r="R83" i="15"/>
  <c r="S83" i="15"/>
  <c r="D83" i="15"/>
  <c r="J83" i="15"/>
  <c r="R84" i="15"/>
  <c r="S84" i="15"/>
  <c r="H84" i="15"/>
  <c r="I84" i="15"/>
  <c r="J84" i="15"/>
  <c r="R85" i="15"/>
  <c r="S85" i="15"/>
  <c r="D85" i="15"/>
  <c r="J85" i="15"/>
  <c r="S86" i="15"/>
  <c r="D86" i="15"/>
  <c r="J86" i="15"/>
  <c r="S87" i="15"/>
  <c r="D87" i="15"/>
  <c r="J87" i="15"/>
  <c r="S88" i="15"/>
  <c r="J88" i="15"/>
  <c r="S89" i="15"/>
  <c r="J89" i="15"/>
  <c r="J90" i="15"/>
  <c r="R91" i="15"/>
  <c r="S91" i="15"/>
  <c r="D91" i="15"/>
  <c r="J91" i="15"/>
  <c r="R92" i="15"/>
  <c r="S92" i="15"/>
  <c r="D92" i="15"/>
  <c r="J92" i="15"/>
  <c r="S93" i="15"/>
  <c r="J93" i="15"/>
  <c r="S94" i="15"/>
  <c r="J94" i="15"/>
  <c r="R95" i="15"/>
  <c r="S95" i="15"/>
  <c r="D95" i="15"/>
  <c r="J95" i="15"/>
  <c r="J96" i="15"/>
  <c r="R97" i="15"/>
  <c r="S97" i="15"/>
  <c r="J97" i="15"/>
  <c r="R98" i="15"/>
  <c r="S98" i="15"/>
  <c r="H98" i="15"/>
  <c r="I98" i="15"/>
  <c r="J98" i="15"/>
  <c r="R99" i="15"/>
  <c r="S99" i="15"/>
  <c r="J99" i="15"/>
  <c r="R100" i="15"/>
  <c r="S100" i="15"/>
  <c r="J100" i="15"/>
  <c r="R101" i="15"/>
  <c r="S101" i="15"/>
  <c r="D101" i="15"/>
  <c r="J101" i="15"/>
  <c r="S102" i="15"/>
  <c r="J102" i="15"/>
  <c r="S103" i="15"/>
  <c r="D103" i="15"/>
  <c r="H103" i="15"/>
  <c r="I103" i="15"/>
  <c r="J103" i="15"/>
  <c r="R104" i="15"/>
  <c r="S104" i="15"/>
  <c r="J104" i="15"/>
  <c r="D105" i="15"/>
  <c r="J105" i="15"/>
  <c r="S106" i="15"/>
  <c r="J106" i="15"/>
  <c r="S107" i="15"/>
  <c r="D107" i="15"/>
  <c r="J107" i="15"/>
  <c r="R108" i="15"/>
  <c r="S108" i="15"/>
  <c r="J108" i="15"/>
  <c r="R109" i="15"/>
  <c r="S109" i="15"/>
  <c r="S110" i="15"/>
  <c r="J110" i="15"/>
  <c r="S111" i="15"/>
  <c r="D111" i="15"/>
  <c r="J111" i="15"/>
  <c r="R112" i="15"/>
  <c r="S112" i="15"/>
  <c r="J112" i="15"/>
  <c r="S113" i="15"/>
  <c r="J113" i="15"/>
  <c r="S114" i="15"/>
  <c r="D114" i="15"/>
  <c r="J114" i="15"/>
  <c r="D115" i="15"/>
  <c r="J115" i="15"/>
  <c r="J116" i="15"/>
  <c r="R117" i="15"/>
  <c r="S117" i="15"/>
  <c r="J117" i="15"/>
  <c r="S118" i="15"/>
  <c r="S119" i="15"/>
  <c r="J119" i="15"/>
  <c r="S120" i="15"/>
  <c r="D120" i="15"/>
  <c r="J120" i="15"/>
  <c r="S121" i="15"/>
  <c r="D121" i="15"/>
  <c r="J121" i="15"/>
  <c r="S122" i="15"/>
  <c r="D122" i="15"/>
  <c r="J122" i="15"/>
  <c r="D123" i="15"/>
  <c r="J123" i="15"/>
  <c r="D124" i="15"/>
  <c r="J124" i="15"/>
  <c r="S125" i="15"/>
  <c r="R125" i="15"/>
  <c r="D125" i="15"/>
  <c r="S126" i="15"/>
  <c r="R126" i="15"/>
  <c r="D126" i="15"/>
  <c r="J126" i="15"/>
  <c r="S127" i="15"/>
  <c r="D127" i="15"/>
  <c r="J127" i="15"/>
  <c r="J128" i="15"/>
  <c r="J129" i="15"/>
  <c r="D130" i="15"/>
  <c r="J130" i="15"/>
  <c r="R131" i="15"/>
  <c r="S131" i="15"/>
  <c r="H131" i="15"/>
  <c r="I131" i="15"/>
  <c r="J131" i="15"/>
  <c r="R132" i="15"/>
  <c r="S132" i="15"/>
  <c r="J132" i="15"/>
  <c r="R133" i="15"/>
  <c r="S133" i="15"/>
  <c r="J133" i="15"/>
  <c r="S134" i="15"/>
  <c r="J134" i="15"/>
  <c r="D135" i="15"/>
  <c r="R135" i="15"/>
  <c r="S135" i="15"/>
  <c r="J135" i="15"/>
  <c r="D136" i="15"/>
  <c r="R136" i="15"/>
  <c r="S136" i="15"/>
  <c r="J136" i="15"/>
  <c r="D137" i="15"/>
  <c r="R137" i="15"/>
  <c r="S137" i="15"/>
  <c r="J137" i="15"/>
  <c r="S138" i="15"/>
  <c r="J138" i="15"/>
  <c r="S139" i="15"/>
  <c r="J139" i="15"/>
  <c r="D140" i="15"/>
  <c r="R140" i="15"/>
  <c r="S140" i="15"/>
  <c r="J140" i="15"/>
  <c r="R141" i="15"/>
  <c r="S141" i="15"/>
  <c r="J141" i="15"/>
  <c r="R142" i="15"/>
  <c r="S142" i="15"/>
  <c r="J142" i="15"/>
  <c r="R143" i="15"/>
  <c r="S143" i="15"/>
  <c r="J143" i="15"/>
  <c r="S144" i="15"/>
  <c r="R145" i="15"/>
  <c r="S145" i="15"/>
  <c r="J145" i="15"/>
  <c r="S146" i="15"/>
  <c r="J146" i="15"/>
  <c r="S147" i="15"/>
  <c r="J147" i="15"/>
  <c r="S148" i="15"/>
  <c r="J148" i="15"/>
  <c r="S149" i="15"/>
  <c r="J149" i="15"/>
  <c r="R150" i="15"/>
  <c r="S150" i="15"/>
  <c r="D150" i="15"/>
  <c r="J150" i="15"/>
  <c r="D151" i="15"/>
  <c r="J151" i="15"/>
  <c r="J152" i="15"/>
  <c r="S153" i="15"/>
  <c r="D153" i="15"/>
  <c r="J153" i="15"/>
  <c r="S154" i="15"/>
  <c r="D154" i="15"/>
  <c r="J154" i="15"/>
  <c r="S155" i="15"/>
  <c r="J155" i="15"/>
  <c r="S156" i="15"/>
  <c r="J156" i="15"/>
  <c r="R157" i="15"/>
  <c r="S157" i="15"/>
  <c r="J157" i="15"/>
  <c r="R158" i="15"/>
  <c r="S158" i="15"/>
  <c r="J158" i="15"/>
  <c r="R159" i="15"/>
  <c r="S159" i="15"/>
  <c r="J159" i="15"/>
  <c r="S160" i="15"/>
  <c r="J160" i="15"/>
  <c r="S161" i="15"/>
  <c r="J161" i="15"/>
  <c r="S162" i="15"/>
  <c r="J162" i="15"/>
  <c r="S163" i="15"/>
  <c r="J163" i="15"/>
  <c r="S164" i="15"/>
  <c r="J164" i="15"/>
  <c r="S165" i="15"/>
  <c r="J165" i="15"/>
  <c r="S166" i="15"/>
  <c r="J166" i="15"/>
  <c r="S167" i="15"/>
  <c r="J167" i="15"/>
  <c r="S168" i="15"/>
  <c r="J168" i="15"/>
  <c r="S169" i="15"/>
  <c r="J169" i="15"/>
  <c r="D170" i="15"/>
  <c r="R170" i="15"/>
  <c r="S170" i="15"/>
  <c r="J170" i="15"/>
  <c r="D171" i="15"/>
  <c r="R171" i="15"/>
  <c r="S171" i="15"/>
  <c r="J171" i="15"/>
  <c r="R172" i="15"/>
  <c r="S172" i="15"/>
  <c r="J172" i="15"/>
  <c r="R173" i="15"/>
  <c r="S173" i="15"/>
  <c r="J173" i="15"/>
  <c r="S174" i="15"/>
  <c r="J174" i="15"/>
  <c r="S175" i="15"/>
  <c r="J175" i="15"/>
  <c r="D176" i="15"/>
  <c r="H176" i="15"/>
  <c r="I176" i="15"/>
  <c r="J176" i="15"/>
  <c r="R177" i="15"/>
  <c r="S177" i="15"/>
  <c r="J177" i="15"/>
  <c r="J178" i="15"/>
  <c r="R179" i="15"/>
  <c r="S179" i="15"/>
  <c r="J179" i="15"/>
  <c r="R180" i="15"/>
  <c r="S180" i="15"/>
  <c r="J180" i="15"/>
  <c r="R181" i="15"/>
  <c r="S181" i="15"/>
  <c r="J181" i="15"/>
  <c r="S182" i="15"/>
  <c r="J182" i="15"/>
  <c r="D183" i="15"/>
  <c r="J183" i="15"/>
  <c r="D184" i="15"/>
  <c r="J184" i="15"/>
  <c r="R185" i="15"/>
  <c r="S185" i="15"/>
  <c r="J185" i="15"/>
  <c r="J186" i="15"/>
  <c r="J187" i="15"/>
  <c r="S188" i="15"/>
  <c r="J188" i="15"/>
  <c r="S189" i="15"/>
  <c r="J189" i="15"/>
  <c r="S190" i="15"/>
  <c r="J190" i="15"/>
  <c r="R191" i="15"/>
  <c r="S191" i="15"/>
  <c r="J191" i="15"/>
  <c r="R192" i="15"/>
  <c r="S192" i="15"/>
  <c r="J192" i="15"/>
  <c r="D193" i="15"/>
  <c r="R193" i="15"/>
  <c r="S193" i="15"/>
  <c r="J193" i="15"/>
  <c r="D194" i="15"/>
  <c r="J194" i="15"/>
  <c r="R195" i="15"/>
  <c r="S195" i="15"/>
  <c r="D195" i="15"/>
  <c r="J195" i="15"/>
  <c r="S196" i="15"/>
  <c r="D196" i="15"/>
  <c r="J196" i="15"/>
  <c r="D197" i="15"/>
  <c r="J197" i="15"/>
  <c r="S198" i="15"/>
  <c r="D198" i="15"/>
  <c r="J198" i="15"/>
  <c r="R199" i="15"/>
  <c r="S199" i="15"/>
  <c r="J199" i="15"/>
  <c r="R200" i="15"/>
  <c r="S200" i="15"/>
  <c r="J200" i="15"/>
  <c r="R201" i="15"/>
  <c r="S201" i="15"/>
  <c r="J201" i="15"/>
  <c r="D202" i="15"/>
  <c r="J202" i="15"/>
  <c r="D203" i="15"/>
  <c r="J203" i="15"/>
  <c r="R204" i="15"/>
  <c r="S204" i="15"/>
  <c r="D204" i="15"/>
  <c r="J204" i="15"/>
  <c r="S205" i="15"/>
  <c r="J205" i="15"/>
  <c r="J206" i="15"/>
  <c r="S207" i="15"/>
  <c r="J207" i="15"/>
  <c r="S208" i="15"/>
  <c r="J208" i="15"/>
  <c r="S209" i="15"/>
  <c r="J209" i="15"/>
  <c r="R210" i="15"/>
  <c r="S210" i="15"/>
  <c r="J210" i="15"/>
  <c r="R211" i="15"/>
  <c r="S211" i="15"/>
  <c r="J211" i="15"/>
  <c r="D212" i="15"/>
  <c r="R212" i="15"/>
  <c r="S212" i="15"/>
  <c r="J212" i="15"/>
  <c r="D213" i="15"/>
  <c r="J213" i="15"/>
  <c r="J214" i="15"/>
  <c r="R215" i="15"/>
  <c r="S215" i="15"/>
  <c r="J215" i="15"/>
  <c r="R216" i="15"/>
  <c r="S216" i="15"/>
  <c r="J216" i="15"/>
  <c r="R217" i="15"/>
  <c r="S217" i="15"/>
  <c r="J217" i="15"/>
  <c r="R218" i="15"/>
  <c r="S218" i="15"/>
  <c r="J218" i="15"/>
  <c r="D219" i="15"/>
  <c r="J219" i="15"/>
  <c r="R220" i="15"/>
  <c r="S220" i="15"/>
  <c r="J220" i="15"/>
  <c r="R221" i="15"/>
  <c r="S221" i="15"/>
  <c r="J221" i="15"/>
  <c r="D222" i="15"/>
  <c r="J222" i="15"/>
  <c r="J223" i="15"/>
  <c r="R224" i="15"/>
  <c r="S224" i="15"/>
  <c r="J224" i="15"/>
  <c r="R225" i="15"/>
  <c r="S225" i="15"/>
  <c r="J225" i="15"/>
  <c r="S226" i="15"/>
  <c r="D226" i="15"/>
  <c r="J226" i="15"/>
  <c r="S227" i="15"/>
  <c r="D227" i="15"/>
  <c r="J227" i="15"/>
  <c r="R228" i="15"/>
  <c r="D228" i="15"/>
  <c r="J228" i="15"/>
  <c r="J229" i="15"/>
  <c r="J230" i="15"/>
  <c r="S231" i="15"/>
  <c r="J231" i="15"/>
  <c r="R232" i="15"/>
  <c r="S232" i="15"/>
  <c r="D232" i="15"/>
  <c r="J232" i="15"/>
  <c r="D233" i="15"/>
  <c r="J233" i="15"/>
  <c r="D234" i="15"/>
  <c r="J234" i="15"/>
  <c r="D235" i="15"/>
  <c r="J235" i="15"/>
  <c r="J236" i="15"/>
  <c r="D237" i="15"/>
  <c r="J237" i="15"/>
  <c r="D238" i="15"/>
  <c r="J238" i="15"/>
  <c r="R239" i="15"/>
  <c r="S239" i="15"/>
  <c r="J239" i="15"/>
  <c r="R240" i="15"/>
  <c r="S240" i="15"/>
  <c r="J240" i="15"/>
  <c r="R241" i="15"/>
  <c r="S241" i="15"/>
  <c r="J241" i="15"/>
  <c r="D242" i="15"/>
  <c r="J242" i="15"/>
  <c r="J243" i="15"/>
  <c r="D244" i="15"/>
  <c r="H244" i="15"/>
  <c r="I244" i="15"/>
  <c r="J244" i="15"/>
  <c r="R245" i="15"/>
  <c r="S245" i="15"/>
  <c r="J245" i="15"/>
  <c r="R246" i="15"/>
  <c r="S246" i="15"/>
  <c r="D246" i="15"/>
  <c r="J246" i="15"/>
  <c r="R247" i="15"/>
  <c r="S247" i="15"/>
  <c r="D247" i="15"/>
  <c r="J247" i="15"/>
  <c r="R248" i="15"/>
  <c r="S248" i="15"/>
  <c r="D248" i="15"/>
  <c r="J248" i="15"/>
  <c r="R249" i="15"/>
  <c r="S249" i="15"/>
  <c r="D249" i="15"/>
  <c r="J249" i="15"/>
  <c r="R250" i="15"/>
  <c r="S250" i="15"/>
  <c r="D250" i="15"/>
  <c r="J250" i="15"/>
  <c r="R251" i="15"/>
  <c r="S251" i="15"/>
  <c r="D251" i="15"/>
  <c r="J251" i="15"/>
  <c r="R252" i="15"/>
  <c r="S252" i="15"/>
  <c r="D252" i="15"/>
  <c r="J252" i="15"/>
  <c r="S253" i="15"/>
  <c r="D253" i="15"/>
  <c r="S254" i="15"/>
  <c r="D254" i="15"/>
  <c r="R166" i="17"/>
  <c r="R167" i="17"/>
  <c r="R43" i="17"/>
  <c r="R110" i="17"/>
  <c r="R226" i="17"/>
  <c r="R227" i="17"/>
  <c r="R88" i="17"/>
  <c r="S59" i="17"/>
  <c r="R59" i="17"/>
  <c r="S56" i="17"/>
  <c r="R56" i="17"/>
  <c r="S46" i="17"/>
  <c r="R46" i="17"/>
  <c r="R5" i="17"/>
  <c r="S246" i="17"/>
  <c r="R246" i="17"/>
  <c r="S247" i="17"/>
  <c r="R247" i="17"/>
  <c r="S233" i="17"/>
  <c r="R233" i="17"/>
  <c r="S122" i="17"/>
  <c r="R122" i="17"/>
  <c r="S215" i="17"/>
  <c r="R215" i="17"/>
  <c r="S106" i="17"/>
  <c r="R106" i="17"/>
  <c r="R116" i="17"/>
  <c r="R253" i="17"/>
  <c r="R254" i="17"/>
  <c r="R239" i="17"/>
  <c r="R147" i="17"/>
  <c r="R49" i="17"/>
  <c r="R112" i="17"/>
  <c r="R15" i="17"/>
  <c r="R16" i="17"/>
  <c r="R178" i="17"/>
  <c r="R133" i="17"/>
  <c r="R107" i="17"/>
  <c r="S249" i="17"/>
  <c r="R249" i="17"/>
  <c r="R237" i="17"/>
  <c r="R209" i="17"/>
  <c r="R179" i="17"/>
  <c r="R108" i="17"/>
  <c r="R196" i="17"/>
  <c r="R245" i="17"/>
  <c r="R242" i="17"/>
  <c r="R232" i="17"/>
  <c r="R220" i="17"/>
  <c r="R141" i="17"/>
  <c r="R149" i="17"/>
  <c r="R164" i="17"/>
  <c r="R93" i="17"/>
  <c r="R27" i="17"/>
  <c r="R126" i="17"/>
  <c r="R210" i="17"/>
  <c r="R28" i="17"/>
  <c r="R77" i="17"/>
  <c r="R8" i="17"/>
  <c r="R238" i="17"/>
  <c r="R146" i="17"/>
  <c r="D144" i="17"/>
  <c r="S144" i="17"/>
  <c r="R144" i="17"/>
  <c r="R105" i="17"/>
  <c r="R30" i="17"/>
  <c r="R89" i="17"/>
  <c r="R71" i="17"/>
  <c r="R21" i="17"/>
  <c r="R136" i="17"/>
  <c r="S72" i="17"/>
  <c r="R72" i="17"/>
  <c r="D34" i="17"/>
  <c r="S34" i="17"/>
  <c r="R34" i="17"/>
  <c r="S91" i="17"/>
  <c r="R91" i="17"/>
  <c r="S32" i="17"/>
  <c r="R32" i="17"/>
  <c r="S33" i="17"/>
  <c r="R33" i="17"/>
  <c r="R152" i="17"/>
  <c r="R153" i="17"/>
  <c r="R154" i="17"/>
  <c r="R157" i="17"/>
  <c r="R184" i="17"/>
  <c r="R185" i="17"/>
  <c r="R251" i="17"/>
  <c r="R221" i="17"/>
  <c r="R202" i="17"/>
  <c r="R203" i="17"/>
  <c r="R143" i="17"/>
  <c r="R53" i="17"/>
  <c r="R83" i="17"/>
  <c r="R139" i="17"/>
  <c r="R140" i="17"/>
  <c r="S121" i="17"/>
  <c r="R121" i="17"/>
  <c r="S113" i="17"/>
  <c r="R113" i="17"/>
  <c r="S104" i="17"/>
  <c r="R104" i="17"/>
  <c r="S90" i="17"/>
  <c r="R90" i="17"/>
  <c r="R129" i="17"/>
  <c r="R13" i="17"/>
  <c r="S252" i="17"/>
  <c r="R252" i="17"/>
  <c r="S250" i="17"/>
  <c r="R250" i="17"/>
  <c r="S240" i="17"/>
  <c r="R240" i="17"/>
  <c r="R37" i="17"/>
  <c r="R38" i="17"/>
  <c r="R39" i="17"/>
  <c r="R40" i="17"/>
  <c r="R41" i="17"/>
  <c r="R36" i="17"/>
  <c r="D145" i="17"/>
  <c r="S145" i="17"/>
  <c r="R145" i="17"/>
  <c r="R219" i="17"/>
  <c r="R201" i="17"/>
  <c r="J3" i="17"/>
  <c r="C3" i="17"/>
  <c r="S201" i="17"/>
  <c r="D201" i="17"/>
  <c r="J201" i="17"/>
  <c r="E201" i="17"/>
  <c r="F201" i="17"/>
  <c r="G201" i="17"/>
  <c r="C201" i="17"/>
  <c r="S219" i="17"/>
  <c r="D219" i="17"/>
  <c r="J219" i="17"/>
  <c r="E219" i="17"/>
  <c r="F219" i="17"/>
  <c r="G219" i="17"/>
  <c r="C219" i="17"/>
  <c r="J145" i="17"/>
  <c r="E145" i="17"/>
  <c r="F145" i="17"/>
  <c r="G145" i="17"/>
  <c r="C145" i="17"/>
  <c r="D36" i="17"/>
  <c r="J36" i="17"/>
  <c r="E36" i="17"/>
  <c r="F36" i="17"/>
  <c r="G36" i="17"/>
  <c r="C36" i="17"/>
  <c r="S130" i="17"/>
  <c r="D130" i="17"/>
  <c r="J130" i="17"/>
  <c r="E130" i="17"/>
  <c r="F130" i="17"/>
  <c r="G130" i="17"/>
  <c r="C130" i="17"/>
  <c r="S26" i="17"/>
  <c r="D26" i="17"/>
  <c r="J26" i="17"/>
  <c r="E26" i="17"/>
  <c r="F26" i="17"/>
  <c r="G26" i="17"/>
  <c r="S25" i="17"/>
  <c r="D25" i="17"/>
  <c r="J25" i="17"/>
  <c r="E25" i="17"/>
  <c r="F25" i="17"/>
  <c r="G25" i="17"/>
  <c r="S24" i="17"/>
  <c r="D24" i="17"/>
  <c r="J24" i="17"/>
  <c r="E24" i="17"/>
  <c r="F24" i="17"/>
  <c r="G24" i="17"/>
  <c r="S11" i="17"/>
  <c r="D11" i="17"/>
  <c r="J11" i="17"/>
  <c r="E11" i="17"/>
  <c r="F11" i="17"/>
  <c r="G11" i="17"/>
  <c r="S10" i="17"/>
  <c r="D10" i="17"/>
  <c r="J10" i="17"/>
  <c r="E10" i="17"/>
  <c r="F10" i="17"/>
  <c r="G10" i="17"/>
  <c r="S23" i="17"/>
  <c r="D23" i="17"/>
  <c r="J23" i="17"/>
  <c r="E23" i="17"/>
  <c r="F23" i="17"/>
  <c r="G23" i="17"/>
  <c r="S9" i="17"/>
  <c r="D9" i="17"/>
  <c r="J9" i="17"/>
  <c r="E9" i="17"/>
  <c r="F9" i="17"/>
  <c r="G9" i="17"/>
  <c r="S55" i="17"/>
  <c r="D55" i="17"/>
  <c r="J55" i="17"/>
  <c r="E55" i="17"/>
  <c r="F55" i="17"/>
  <c r="G55" i="17"/>
  <c r="S54" i="17"/>
  <c r="D54" i="17"/>
  <c r="J54" i="17"/>
  <c r="E54" i="17"/>
  <c r="F54" i="17"/>
  <c r="G54" i="17"/>
  <c r="C54" i="17"/>
  <c r="J161" i="17"/>
  <c r="E161" i="17"/>
  <c r="F161" i="17"/>
  <c r="G161" i="17"/>
  <c r="C161" i="17"/>
  <c r="J84" i="17"/>
  <c r="E84" i="17"/>
  <c r="F84" i="17"/>
  <c r="G84" i="17"/>
  <c r="C84" i="17"/>
  <c r="D41" i="17"/>
  <c r="J41" i="17"/>
  <c r="E41" i="17"/>
  <c r="F41" i="17"/>
  <c r="G41" i="17"/>
  <c r="C41" i="17"/>
  <c r="D40" i="17"/>
  <c r="J40" i="17"/>
  <c r="E40" i="17"/>
  <c r="F40" i="17"/>
  <c r="G40" i="17"/>
  <c r="C40" i="17"/>
  <c r="D39" i="17"/>
  <c r="J39" i="17"/>
  <c r="E39" i="17"/>
  <c r="F39" i="17"/>
  <c r="G39" i="17"/>
  <c r="C39" i="17"/>
  <c r="D38" i="17"/>
  <c r="J38" i="17"/>
  <c r="E38" i="17"/>
  <c r="F38" i="17"/>
  <c r="G38" i="17"/>
  <c r="C38" i="17"/>
  <c r="D37" i="17"/>
  <c r="J37" i="17"/>
  <c r="E37" i="17"/>
  <c r="F37" i="17"/>
  <c r="G37" i="17"/>
  <c r="C37" i="17"/>
  <c r="D114" i="17"/>
  <c r="C114" i="17"/>
  <c r="D31" i="17"/>
  <c r="J31" i="17"/>
  <c r="E31" i="17"/>
  <c r="F31" i="17"/>
  <c r="G31" i="17"/>
  <c r="C31" i="17"/>
  <c r="D70" i="17"/>
  <c r="J70" i="17"/>
  <c r="E70" i="17"/>
  <c r="F70" i="17"/>
  <c r="G70" i="17"/>
  <c r="C70" i="17"/>
  <c r="D87" i="17"/>
  <c r="J87" i="17"/>
  <c r="E87" i="17"/>
  <c r="F87" i="17"/>
  <c r="G87" i="17"/>
  <c r="C87" i="17"/>
  <c r="D86" i="17"/>
  <c r="J86" i="17"/>
  <c r="E86" i="17"/>
  <c r="F86" i="17"/>
  <c r="G86" i="17"/>
  <c r="C86" i="17"/>
  <c r="D131" i="17"/>
  <c r="C131" i="17"/>
  <c r="S63" i="17"/>
  <c r="D63" i="17"/>
  <c r="C63" i="17"/>
  <c r="D240" i="17"/>
  <c r="J240" i="17"/>
  <c r="E240" i="17"/>
  <c r="F240" i="17"/>
  <c r="G240" i="17"/>
  <c r="C240" i="17"/>
  <c r="D250" i="17"/>
  <c r="J250" i="17"/>
  <c r="E250" i="17"/>
  <c r="F250" i="17"/>
  <c r="G250" i="17"/>
  <c r="C250" i="17"/>
  <c r="D252" i="17"/>
  <c r="J252" i="17"/>
  <c r="E252" i="17"/>
  <c r="F252" i="17"/>
  <c r="G252" i="17"/>
  <c r="C252" i="17"/>
  <c r="S195" i="17"/>
  <c r="D195" i="17"/>
  <c r="J195" i="17"/>
  <c r="E195" i="17"/>
  <c r="F195" i="17"/>
  <c r="G195" i="17"/>
  <c r="C195" i="17"/>
  <c r="S225" i="17"/>
  <c r="D225" i="17"/>
  <c r="J225" i="17"/>
  <c r="E225" i="17"/>
  <c r="F225" i="17"/>
  <c r="G225" i="17"/>
  <c r="C225" i="17"/>
  <c r="D13" i="17"/>
  <c r="J13" i="17"/>
  <c r="E13" i="17"/>
  <c r="F13" i="17"/>
  <c r="G13" i="17"/>
  <c r="C13" i="17"/>
  <c r="D129" i="17"/>
  <c r="J129" i="17"/>
  <c r="E129" i="17"/>
  <c r="F129" i="17"/>
  <c r="G129" i="17"/>
  <c r="C129" i="17"/>
  <c r="D90" i="17"/>
  <c r="J90" i="17"/>
  <c r="C90" i="17"/>
  <c r="D104" i="17"/>
  <c r="J104" i="17"/>
  <c r="C104" i="17"/>
  <c r="D113" i="17"/>
  <c r="J113" i="17"/>
  <c r="C113" i="17"/>
  <c r="D121" i="17"/>
  <c r="J121" i="17"/>
  <c r="E121" i="17"/>
  <c r="F121" i="17"/>
  <c r="G121" i="17"/>
  <c r="C121" i="17"/>
  <c r="D140" i="17"/>
  <c r="J140" i="17"/>
  <c r="D139" i="17"/>
  <c r="J139" i="17"/>
  <c r="D162" i="17"/>
  <c r="J162" i="17"/>
  <c r="C162" i="17"/>
  <c r="S83" i="17"/>
  <c r="D83" i="17"/>
  <c r="H83" i="17"/>
  <c r="I83" i="17"/>
  <c r="J83" i="17"/>
  <c r="G83" i="17"/>
  <c r="C83" i="17"/>
  <c r="D53" i="17"/>
  <c r="J53" i="17"/>
  <c r="S53" i="17"/>
  <c r="G53" i="17"/>
  <c r="C53" i="17"/>
  <c r="J143" i="17"/>
  <c r="C143" i="17"/>
  <c r="J203" i="17"/>
  <c r="C203" i="17"/>
  <c r="J202" i="17"/>
  <c r="C202" i="17"/>
  <c r="J221" i="17"/>
  <c r="C221" i="17"/>
  <c r="J251" i="17"/>
  <c r="C251" i="17"/>
  <c r="S160" i="17"/>
  <c r="D160" i="17"/>
  <c r="J160" i="17"/>
  <c r="E160" i="17"/>
  <c r="F160" i="17"/>
  <c r="G160" i="17"/>
  <c r="C160" i="17"/>
  <c r="S200" i="17"/>
  <c r="D200" i="17"/>
  <c r="J200" i="17"/>
  <c r="E200" i="17"/>
  <c r="F200" i="17"/>
  <c r="G200" i="17"/>
  <c r="C200" i="17"/>
  <c r="S236" i="17"/>
  <c r="D236" i="17"/>
  <c r="J236" i="17"/>
  <c r="E236" i="17"/>
  <c r="F236" i="17"/>
  <c r="G236" i="17"/>
  <c r="C236" i="17"/>
  <c r="S199" i="17"/>
  <c r="D199" i="17"/>
  <c r="J199" i="17"/>
  <c r="E199" i="17"/>
  <c r="F199" i="17"/>
  <c r="G199" i="17"/>
  <c r="C199" i="17"/>
  <c r="S218" i="17"/>
  <c r="D218" i="17"/>
  <c r="J218" i="17"/>
  <c r="E218" i="17"/>
  <c r="F218" i="17"/>
  <c r="G218" i="17"/>
  <c r="C218" i="17"/>
  <c r="S159" i="17"/>
  <c r="D159" i="17"/>
  <c r="J159" i="17"/>
  <c r="E159" i="17"/>
  <c r="F159" i="17"/>
  <c r="G159" i="17"/>
  <c r="C159" i="17"/>
  <c r="S187" i="17"/>
  <c r="D187" i="17"/>
  <c r="J187" i="17"/>
  <c r="E187" i="17"/>
  <c r="F187" i="17"/>
  <c r="G187" i="17"/>
  <c r="C187" i="17"/>
  <c r="S186" i="17"/>
  <c r="D186" i="17"/>
  <c r="J186" i="17"/>
  <c r="E186" i="17"/>
  <c r="F186" i="17"/>
  <c r="G186" i="17"/>
  <c r="C186" i="17"/>
  <c r="S217" i="17"/>
  <c r="D217" i="17"/>
  <c r="J217" i="17"/>
  <c r="E217" i="17"/>
  <c r="F217" i="17"/>
  <c r="G217" i="17"/>
  <c r="C217" i="17"/>
  <c r="D185" i="17"/>
  <c r="J185" i="17"/>
  <c r="S185" i="17"/>
  <c r="E185" i="17"/>
  <c r="F185" i="17"/>
  <c r="G185" i="17"/>
  <c r="C185" i="17"/>
  <c r="D184" i="17"/>
  <c r="J184" i="17"/>
  <c r="S184" i="17"/>
  <c r="E184" i="17"/>
  <c r="F184" i="17"/>
  <c r="G184" i="17"/>
  <c r="C184" i="17"/>
  <c r="S82" i="17"/>
  <c r="D82" i="17"/>
  <c r="J82" i="17"/>
  <c r="E82" i="17"/>
  <c r="F82" i="17"/>
  <c r="G82" i="17"/>
  <c r="C82" i="17"/>
  <c r="S81" i="17"/>
  <c r="D81" i="17"/>
  <c r="J81" i="17"/>
  <c r="E81" i="17"/>
  <c r="F81" i="17"/>
  <c r="G81" i="17"/>
  <c r="C81" i="17"/>
  <c r="S80" i="17"/>
  <c r="D80" i="17"/>
  <c r="J80" i="17"/>
  <c r="E80" i="17"/>
  <c r="F80" i="17"/>
  <c r="G80" i="17"/>
  <c r="C80" i="17"/>
  <c r="S120" i="17"/>
  <c r="D120" i="17"/>
  <c r="J120" i="17"/>
  <c r="E120" i="17"/>
  <c r="F120" i="17"/>
  <c r="G120" i="17"/>
  <c r="C120" i="17"/>
  <c r="S119" i="17"/>
  <c r="D119" i="17"/>
  <c r="J119" i="17"/>
  <c r="E119" i="17"/>
  <c r="F119" i="17"/>
  <c r="G119" i="17"/>
  <c r="C119" i="17"/>
  <c r="S22" i="17"/>
  <c r="D22" i="17"/>
  <c r="J22" i="17"/>
  <c r="C22" i="17"/>
  <c r="D101" i="17"/>
  <c r="J101" i="17"/>
  <c r="G101" i="17"/>
  <c r="C101" i="17"/>
  <c r="S158" i="17"/>
  <c r="D158" i="17"/>
  <c r="J158" i="17"/>
  <c r="E158" i="17"/>
  <c r="F158" i="17"/>
  <c r="G158" i="17"/>
  <c r="C158" i="17"/>
  <c r="S157" i="17"/>
  <c r="D157" i="17"/>
  <c r="J157" i="17"/>
  <c r="E157" i="17"/>
  <c r="F157" i="17"/>
  <c r="G157" i="17"/>
  <c r="C157" i="17"/>
  <c r="D177" i="17"/>
  <c r="J177" i="17"/>
  <c r="E177" i="17"/>
  <c r="F177" i="17"/>
  <c r="G177" i="17"/>
  <c r="C177" i="17"/>
  <c r="D138" i="17"/>
  <c r="J138" i="17"/>
  <c r="E138" i="17"/>
  <c r="F138" i="17"/>
  <c r="G138" i="17"/>
  <c r="C138" i="17"/>
  <c r="D137" i="17"/>
  <c r="J137" i="17"/>
  <c r="E137" i="17"/>
  <c r="F137" i="17"/>
  <c r="G137" i="17"/>
  <c r="C137" i="17"/>
  <c r="D176" i="17"/>
  <c r="J176" i="17"/>
  <c r="E176" i="17"/>
  <c r="F176" i="17"/>
  <c r="G176" i="17"/>
  <c r="C176" i="17"/>
  <c r="D192" i="17"/>
  <c r="J192" i="17"/>
  <c r="E192" i="17"/>
  <c r="F192" i="17"/>
  <c r="G192" i="17"/>
  <c r="C192" i="17"/>
  <c r="D191" i="17"/>
  <c r="J191" i="17"/>
  <c r="E191" i="17"/>
  <c r="F191" i="17"/>
  <c r="G191" i="17"/>
  <c r="C191" i="17"/>
  <c r="D208" i="17"/>
  <c r="J208" i="17"/>
  <c r="E208" i="17"/>
  <c r="F208" i="17"/>
  <c r="G208" i="17"/>
  <c r="C208" i="17"/>
  <c r="D175" i="17"/>
  <c r="J175" i="17"/>
  <c r="E175" i="17"/>
  <c r="F175" i="17"/>
  <c r="G175" i="17"/>
  <c r="C175" i="17"/>
  <c r="D207" i="17"/>
  <c r="J207" i="17"/>
  <c r="E207" i="17"/>
  <c r="F207" i="17"/>
  <c r="G207" i="17"/>
  <c r="C207" i="17"/>
  <c r="D190" i="17"/>
  <c r="J190" i="17"/>
  <c r="E190" i="17"/>
  <c r="F190" i="17"/>
  <c r="G190" i="17"/>
  <c r="C190" i="17"/>
  <c r="D235" i="17"/>
  <c r="J235" i="17"/>
  <c r="E235" i="17"/>
  <c r="F235" i="17"/>
  <c r="G235" i="17"/>
  <c r="C235" i="17"/>
  <c r="D174" i="17"/>
  <c r="J174" i="17"/>
  <c r="E174" i="17"/>
  <c r="F174" i="17"/>
  <c r="G174" i="17"/>
  <c r="C174" i="17"/>
  <c r="D173" i="17"/>
  <c r="J173" i="17"/>
  <c r="E173" i="17"/>
  <c r="F173" i="17"/>
  <c r="G173" i="17"/>
  <c r="C173" i="17"/>
  <c r="D156" i="17"/>
  <c r="J156" i="17"/>
  <c r="E156" i="17"/>
  <c r="F156" i="17"/>
  <c r="G156" i="17"/>
  <c r="C156" i="17"/>
  <c r="D155" i="17"/>
  <c r="J155" i="17"/>
  <c r="E155" i="17"/>
  <c r="F155" i="17"/>
  <c r="G155" i="17"/>
  <c r="C155" i="17"/>
  <c r="D172" i="17"/>
  <c r="J172" i="17"/>
  <c r="E172" i="17"/>
  <c r="F172" i="17"/>
  <c r="G172" i="17"/>
  <c r="C172" i="17"/>
  <c r="D171" i="17"/>
  <c r="J171" i="17"/>
  <c r="E171" i="17"/>
  <c r="F171" i="17"/>
  <c r="G171" i="17"/>
  <c r="C171" i="17"/>
  <c r="D170" i="17"/>
  <c r="J170" i="17"/>
  <c r="E170" i="17"/>
  <c r="F170" i="17"/>
  <c r="G170" i="17"/>
  <c r="C170" i="17"/>
  <c r="D206" i="17"/>
  <c r="J206" i="17"/>
  <c r="E206" i="17"/>
  <c r="F206" i="17"/>
  <c r="G206" i="17"/>
  <c r="C206" i="17"/>
  <c r="D169" i="17"/>
  <c r="J169" i="17"/>
  <c r="E169" i="17"/>
  <c r="F169" i="17"/>
  <c r="G169" i="17"/>
  <c r="C169" i="17"/>
  <c r="D168" i="17"/>
  <c r="J168" i="17"/>
  <c r="E168" i="17"/>
  <c r="F168" i="17"/>
  <c r="G168" i="17"/>
  <c r="C168" i="17"/>
  <c r="S154" i="17"/>
  <c r="D154" i="17"/>
  <c r="J154" i="17"/>
  <c r="E154" i="17"/>
  <c r="F154" i="17"/>
  <c r="G154" i="17"/>
  <c r="C154" i="17"/>
  <c r="S153" i="17"/>
  <c r="D153" i="17"/>
  <c r="J153" i="17"/>
  <c r="E153" i="17"/>
  <c r="F153" i="17"/>
  <c r="G153" i="17"/>
  <c r="C153" i="17"/>
  <c r="S152" i="17"/>
  <c r="D152" i="17"/>
  <c r="J152" i="17"/>
  <c r="E152" i="17"/>
  <c r="F152" i="17"/>
  <c r="G152" i="17"/>
  <c r="C152" i="17"/>
  <c r="D33" i="17"/>
  <c r="J33" i="17"/>
  <c r="E33" i="17"/>
  <c r="F33" i="17"/>
  <c r="G33" i="17"/>
  <c r="C33" i="17"/>
  <c r="D32" i="17"/>
  <c r="J32" i="17"/>
  <c r="E32" i="17"/>
  <c r="F32" i="17"/>
  <c r="G32" i="17"/>
  <c r="C32" i="17"/>
  <c r="D91" i="17"/>
  <c r="J91" i="17"/>
  <c r="E91" i="17"/>
  <c r="F91" i="17"/>
  <c r="G91" i="17"/>
  <c r="C91" i="17"/>
  <c r="S248" i="17"/>
  <c r="D248" i="17"/>
  <c r="J248" i="17"/>
  <c r="E248" i="17"/>
  <c r="F248" i="17"/>
  <c r="G248" i="17"/>
  <c r="C248" i="17"/>
  <c r="S231" i="17"/>
  <c r="D231" i="17"/>
  <c r="J231" i="17"/>
  <c r="E231" i="17"/>
  <c r="F231" i="17"/>
  <c r="G231" i="17"/>
  <c r="C231" i="17"/>
  <c r="S244" i="17"/>
  <c r="D244" i="17"/>
  <c r="J244" i="17"/>
  <c r="E244" i="17"/>
  <c r="F244" i="17"/>
  <c r="G244" i="17"/>
  <c r="C244" i="17"/>
  <c r="S197" i="17"/>
  <c r="D197" i="17"/>
  <c r="J197" i="17"/>
  <c r="E197" i="17"/>
  <c r="F197" i="17"/>
  <c r="G197" i="17"/>
  <c r="C197" i="17"/>
  <c r="S230" i="17"/>
  <c r="D230" i="17"/>
  <c r="J230" i="17"/>
  <c r="E230" i="17"/>
  <c r="F230" i="17"/>
  <c r="G230" i="17"/>
  <c r="C230" i="17"/>
  <c r="S243" i="17"/>
  <c r="D243" i="17"/>
  <c r="J243" i="17"/>
  <c r="E243" i="17"/>
  <c r="F243" i="17"/>
  <c r="G243" i="17"/>
  <c r="C243" i="17"/>
  <c r="S183" i="17"/>
  <c r="D183" i="17"/>
  <c r="J183" i="17"/>
  <c r="E183" i="17"/>
  <c r="F183" i="17"/>
  <c r="G183" i="17"/>
  <c r="C183" i="17"/>
  <c r="S182" i="17"/>
  <c r="D182" i="17"/>
  <c r="J182" i="17"/>
  <c r="E182" i="17"/>
  <c r="F182" i="17"/>
  <c r="G182" i="17"/>
  <c r="C182" i="17"/>
  <c r="S211" i="17"/>
  <c r="D211" i="17"/>
  <c r="J211" i="17"/>
  <c r="E211" i="17"/>
  <c r="F211" i="17"/>
  <c r="G211" i="17"/>
  <c r="C211" i="17"/>
  <c r="S234" i="17"/>
  <c r="D234" i="17"/>
  <c r="J234" i="17"/>
  <c r="E234" i="17"/>
  <c r="F234" i="17"/>
  <c r="G234" i="17"/>
  <c r="C234" i="17"/>
  <c r="S180" i="17"/>
  <c r="D180" i="17"/>
  <c r="J180" i="17"/>
  <c r="E180" i="17"/>
  <c r="F180" i="17"/>
  <c r="G180" i="17"/>
  <c r="C180" i="17"/>
  <c r="S214" i="17"/>
  <c r="D214" i="17"/>
  <c r="J214" i="17"/>
  <c r="E214" i="17"/>
  <c r="F214" i="17"/>
  <c r="G214" i="17"/>
  <c r="C214" i="17"/>
  <c r="J34" i="17"/>
  <c r="C34" i="17"/>
  <c r="D72" i="17"/>
  <c r="H72" i="17"/>
  <c r="I72" i="17"/>
  <c r="J72" i="17"/>
  <c r="G72" i="17"/>
  <c r="C72" i="17"/>
  <c r="S241" i="17"/>
  <c r="D241" i="17"/>
  <c r="J241" i="17"/>
  <c r="E241" i="17"/>
  <c r="F241" i="17"/>
  <c r="G241" i="17"/>
  <c r="C241" i="17"/>
  <c r="S135" i="17"/>
  <c r="D135" i="17"/>
  <c r="J135" i="17"/>
  <c r="E135" i="17"/>
  <c r="F135" i="17"/>
  <c r="G135" i="17"/>
  <c r="C135" i="17"/>
  <c r="D136" i="17"/>
  <c r="J136" i="17"/>
  <c r="E136" i="17"/>
  <c r="F136" i="17"/>
  <c r="G136" i="17"/>
  <c r="C136" i="17"/>
  <c r="S193" i="17"/>
  <c r="D193" i="17"/>
  <c r="J193" i="17"/>
  <c r="E193" i="17"/>
  <c r="F193" i="17"/>
  <c r="G193" i="17"/>
  <c r="C193" i="17"/>
  <c r="J21" i="17"/>
  <c r="E21" i="17"/>
  <c r="F21" i="17"/>
  <c r="G21" i="17"/>
  <c r="C21" i="17"/>
  <c r="J71" i="17"/>
  <c r="E71" i="17"/>
  <c r="F71" i="17"/>
  <c r="G71" i="17"/>
  <c r="C71" i="17"/>
  <c r="J89" i="17"/>
  <c r="E89" i="17"/>
  <c r="F89" i="17"/>
  <c r="G89" i="17"/>
  <c r="C89" i="17"/>
  <c r="J30" i="17"/>
  <c r="E30" i="17"/>
  <c r="F30" i="17"/>
  <c r="G30" i="17"/>
  <c r="C30" i="17"/>
  <c r="J105" i="17"/>
  <c r="C105" i="17"/>
  <c r="S224" i="17"/>
  <c r="D224" i="17"/>
  <c r="J224" i="17"/>
  <c r="E224" i="17"/>
  <c r="F224" i="17"/>
  <c r="G224" i="17"/>
  <c r="C224" i="17"/>
  <c r="S223" i="17"/>
  <c r="D223" i="17"/>
  <c r="J223" i="17"/>
  <c r="E223" i="17"/>
  <c r="F223" i="17"/>
  <c r="G223" i="17"/>
  <c r="C223" i="17"/>
  <c r="S100" i="17"/>
  <c r="D100" i="17"/>
  <c r="J100" i="17"/>
  <c r="G100" i="17"/>
  <c r="C100" i="17"/>
  <c r="S99" i="17"/>
  <c r="D99" i="17"/>
  <c r="J99" i="17"/>
  <c r="G99" i="17"/>
  <c r="C99" i="17"/>
  <c r="S76" i="17"/>
  <c r="D76" i="17"/>
  <c r="J76" i="17"/>
  <c r="G76" i="17"/>
  <c r="C76" i="17"/>
  <c r="C144" i="17"/>
  <c r="S42" i="17"/>
  <c r="D42" i="17"/>
  <c r="J42" i="17"/>
  <c r="E42" i="17"/>
  <c r="F42" i="17"/>
  <c r="G42" i="17"/>
  <c r="C42" i="17"/>
  <c r="S75" i="17"/>
  <c r="D75" i="17"/>
  <c r="J75" i="17"/>
  <c r="E75" i="17"/>
  <c r="F75" i="17"/>
  <c r="G75" i="17"/>
  <c r="C75" i="17"/>
  <c r="D146" i="17"/>
  <c r="J146" i="17"/>
  <c r="G146" i="17"/>
  <c r="C146" i="17"/>
  <c r="D238" i="17"/>
  <c r="J238" i="17"/>
  <c r="G238" i="17"/>
  <c r="C238" i="17"/>
  <c r="S62" i="17"/>
  <c r="D62" i="17"/>
  <c r="J62" i="17"/>
  <c r="E62" i="17"/>
  <c r="F62" i="17"/>
  <c r="G62" i="17"/>
  <c r="C62" i="17"/>
  <c r="S61" i="17"/>
  <c r="D61" i="17"/>
  <c r="J61" i="17"/>
  <c r="E61" i="17"/>
  <c r="F61" i="17"/>
  <c r="G61" i="17"/>
  <c r="C61" i="17"/>
  <c r="D8" i="17"/>
  <c r="J8" i="17"/>
  <c r="S8" i="17"/>
  <c r="E8" i="17"/>
  <c r="F8" i="17"/>
  <c r="G8" i="17"/>
  <c r="C8" i="17"/>
  <c r="D77" i="17"/>
  <c r="J77" i="17"/>
  <c r="S77" i="17"/>
  <c r="E77" i="17"/>
  <c r="F77" i="17"/>
  <c r="G77" i="17"/>
  <c r="C77" i="17"/>
  <c r="S2" i="17"/>
  <c r="D2" i="17"/>
  <c r="J2" i="17"/>
  <c r="E2" i="17"/>
  <c r="F2" i="17"/>
  <c r="G2" i="17"/>
  <c r="C2" i="17"/>
  <c r="S52" i="17"/>
  <c r="D52" i="17"/>
  <c r="J52" i="17"/>
  <c r="E52" i="17"/>
  <c r="F52" i="17"/>
  <c r="G52" i="17"/>
  <c r="C52" i="17"/>
  <c r="S128" i="17"/>
  <c r="D128" i="17"/>
  <c r="C128" i="17"/>
  <c r="S98" i="17"/>
  <c r="D98" i="17"/>
  <c r="J98" i="17"/>
  <c r="E98" i="17"/>
  <c r="F98" i="17"/>
  <c r="G98" i="17"/>
  <c r="C98" i="17"/>
  <c r="S127" i="17"/>
  <c r="D127" i="17"/>
  <c r="J127" i="17"/>
  <c r="E127" i="17"/>
  <c r="F127" i="17"/>
  <c r="G127" i="17"/>
  <c r="C127" i="17"/>
  <c r="D4" i="17"/>
  <c r="J4" i="17"/>
  <c r="C4" i="17"/>
  <c r="D29" i="17"/>
  <c r="J29" i="17"/>
  <c r="C29" i="17"/>
  <c r="J212" i="17"/>
  <c r="G212" i="17"/>
  <c r="C212" i="17"/>
  <c r="J35" i="17"/>
  <c r="G35" i="17"/>
  <c r="C35" i="17"/>
  <c r="J102" i="17"/>
  <c r="G102" i="17"/>
  <c r="C102" i="17"/>
  <c r="J115" i="17"/>
  <c r="G115" i="17"/>
  <c r="C115" i="17"/>
  <c r="S97" i="17"/>
  <c r="D97" i="17"/>
  <c r="J97" i="17"/>
  <c r="E97" i="17"/>
  <c r="F97" i="17"/>
  <c r="G97" i="17"/>
  <c r="C97" i="17"/>
  <c r="S96" i="17"/>
  <c r="D96" i="17"/>
  <c r="J96" i="17"/>
  <c r="E96" i="17"/>
  <c r="F96" i="17"/>
  <c r="G96" i="17"/>
  <c r="C96" i="17"/>
  <c r="S95" i="17"/>
  <c r="D95" i="17"/>
  <c r="J95" i="17"/>
  <c r="E95" i="17"/>
  <c r="F95" i="17"/>
  <c r="G95" i="17"/>
  <c r="C95" i="17"/>
  <c r="S151" i="17"/>
  <c r="D151" i="17"/>
  <c r="J151" i="17"/>
  <c r="E151" i="17"/>
  <c r="F151" i="17"/>
  <c r="G151" i="17"/>
  <c r="C151" i="17"/>
  <c r="S213" i="17"/>
  <c r="D213" i="17"/>
  <c r="J213" i="17"/>
  <c r="E213" i="17"/>
  <c r="F213" i="17"/>
  <c r="G213" i="17"/>
  <c r="C213" i="17"/>
  <c r="D165" i="17"/>
  <c r="J165" i="17"/>
  <c r="E165" i="17"/>
  <c r="F165" i="17"/>
  <c r="G165" i="17"/>
  <c r="C165" i="17"/>
  <c r="D204" i="17"/>
  <c r="J204" i="17"/>
  <c r="E204" i="17"/>
  <c r="F204" i="17"/>
  <c r="G204" i="17"/>
  <c r="C204" i="17"/>
  <c r="D134" i="17"/>
  <c r="J134" i="17"/>
  <c r="E134" i="17"/>
  <c r="F134" i="17"/>
  <c r="G134" i="17"/>
  <c r="C134" i="17"/>
  <c r="S79" i="17"/>
  <c r="D79" i="17"/>
  <c r="J79" i="17"/>
  <c r="E79" i="17"/>
  <c r="F79" i="17"/>
  <c r="G79" i="17"/>
  <c r="C79" i="17"/>
  <c r="S74" i="17"/>
  <c r="D74" i="17"/>
  <c r="J74" i="17"/>
  <c r="G74" i="17"/>
  <c r="C74" i="17"/>
  <c r="D45" i="17"/>
  <c r="J45" i="17"/>
  <c r="G45" i="17"/>
  <c r="C45" i="17"/>
  <c r="D69" i="17"/>
  <c r="J69" i="17"/>
  <c r="G69" i="17"/>
  <c r="C69" i="17"/>
  <c r="D68" i="17"/>
  <c r="J68" i="17"/>
  <c r="G68" i="17"/>
  <c r="C68" i="17"/>
  <c r="D44" i="17"/>
  <c r="J44" i="17"/>
  <c r="G44" i="17"/>
  <c r="C44" i="17"/>
  <c r="D28" i="17"/>
  <c r="J28" i="17"/>
  <c r="E28" i="17"/>
  <c r="F28" i="17"/>
  <c r="G28" i="17"/>
  <c r="C28" i="17"/>
  <c r="D210" i="17"/>
  <c r="J210" i="17"/>
  <c r="E210" i="17"/>
  <c r="F210" i="17"/>
  <c r="G210" i="17"/>
  <c r="C210" i="17"/>
  <c r="D126" i="17"/>
  <c r="J126" i="17"/>
  <c r="E126" i="17"/>
  <c r="F126" i="17"/>
  <c r="G126" i="17"/>
  <c r="C126" i="17"/>
  <c r="D94" i="17"/>
  <c r="J94" i="17"/>
  <c r="E94" i="17"/>
  <c r="F94" i="17"/>
  <c r="G94" i="17"/>
  <c r="C94" i="17"/>
  <c r="D125" i="17"/>
  <c r="J125" i="17"/>
  <c r="E125" i="17"/>
  <c r="F125" i="17"/>
  <c r="G125" i="17"/>
  <c r="C125" i="17"/>
  <c r="S150" i="17"/>
  <c r="D150" i="17"/>
  <c r="J150" i="17"/>
  <c r="E150" i="17"/>
  <c r="F150" i="17"/>
  <c r="G150" i="17"/>
  <c r="C150" i="17"/>
  <c r="D27" i="17"/>
  <c r="J27" i="17"/>
  <c r="E27" i="17"/>
  <c r="F27" i="17"/>
  <c r="G27" i="17"/>
  <c r="C27" i="17"/>
  <c r="J93" i="17"/>
  <c r="E93" i="17"/>
  <c r="F93" i="17"/>
  <c r="G93" i="17"/>
  <c r="C93" i="17"/>
  <c r="J164" i="17"/>
  <c r="E164" i="17"/>
  <c r="F164" i="17"/>
  <c r="G164" i="17"/>
  <c r="C164" i="17"/>
  <c r="S149" i="17"/>
  <c r="D149" i="17"/>
  <c r="J149" i="17"/>
  <c r="E149" i="17"/>
  <c r="F149" i="17"/>
  <c r="G149" i="17"/>
  <c r="C149" i="17"/>
  <c r="J141" i="17"/>
  <c r="E141" i="17"/>
  <c r="F141" i="17"/>
  <c r="G141" i="17"/>
  <c r="C141" i="17"/>
  <c r="J220" i="17"/>
  <c r="C220" i="17"/>
  <c r="J232" i="17"/>
  <c r="C232" i="17"/>
  <c r="J242" i="17"/>
  <c r="C242" i="17"/>
  <c r="J245" i="17"/>
  <c r="C245" i="17"/>
  <c r="S103" i="17"/>
  <c r="D103" i="17"/>
  <c r="H103" i="17"/>
  <c r="I103" i="17"/>
  <c r="J103" i="17"/>
  <c r="G103" i="17"/>
  <c r="C103" i="17"/>
  <c r="S118" i="17"/>
  <c r="D118" i="17"/>
  <c r="H118" i="17"/>
  <c r="I118" i="17"/>
  <c r="J118" i="17"/>
  <c r="G118" i="17"/>
  <c r="C118" i="17"/>
  <c r="S148" i="17"/>
  <c r="D148" i="17"/>
  <c r="H148" i="17"/>
  <c r="I148" i="17"/>
  <c r="J148" i="17"/>
  <c r="G148" i="17"/>
  <c r="C148" i="17"/>
  <c r="C6" i="17"/>
  <c r="S20" i="17"/>
  <c r="D20" i="17"/>
  <c r="J20" i="17"/>
  <c r="E20" i="17"/>
  <c r="F20" i="17"/>
  <c r="G20" i="17"/>
  <c r="C20" i="17"/>
  <c r="J196" i="17"/>
  <c r="G196" i="17"/>
  <c r="C196" i="17"/>
  <c r="S194" i="17"/>
  <c r="D194" i="17"/>
  <c r="J194" i="17"/>
  <c r="G194" i="17"/>
  <c r="C194" i="17"/>
  <c r="D108" i="17"/>
  <c r="J108" i="17"/>
  <c r="E108" i="17"/>
  <c r="F108" i="17"/>
  <c r="G108" i="17"/>
  <c r="C108" i="17"/>
  <c r="D179" i="17"/>
  <c r="J179" i="17"/>
  <c r="G179" i="17"/>
  <c r="C179" i="17"/>
  <c r="D209" i="17"/>
  <c r="J209" i="17"/>
  <c r="G209" i="17"/>
  <c r="C209" i="17"/>
  <c r="D237" i="17"/>
  <c r="J237" i="17"/>
  <c r="G237" i="17"/>
  <c r="C237" i="17"/>
  <c r="D249" i="17"/>
  <c r="J249" i="17"/>
  <c r="C249" i="17"/>
  <c r="S92" i="17"/>
  <c r="D92" i="17"/>
  <c r="J92" i="17"/>
  <c r="G92" i="17"/>
  <c r="C92" i="17"/>
  <c r="S124" i="17"/>
  <c r="D124" i="17"/>
  <c r="J124" i="17"/>
  <c r="G124" i="17"/>
  <c r="C124" i="17"/>
  <c r="D107" i="17"/>
  <c r="J107" i="17"/>
  <c r="G107" i="17"/>
  <c r="C107" i="17"/>
  <c r="D133" i="17"/>
  <c r="J133" i="17"/>
  <c r="F133" i="17"/>
  <c r="G133" i="17"/>
  <c r="C133" i="17"/>
  <c r="D178" i="17"/>
  <c r="J178" i="17"/>
  <c r="F178" i="17"/>
  <c r="G178" i="17"/>
  <c r="C178" i="17"/>
  <c r="J51" i="17"/>
  <c r="E51" i="17"/>
  <c r="F51" i="17"/>
  <c r="G51" i="17"/>
  <c r="C51" i="17"/>
  <c r="J229" i="17"/>
  <c r="E229" i="17"/>
  <c r="F229" i="17"/>
  <c r="G229" i="17"/>
  <c r="C229" i="17"/>
  <c r="J228" i="17"/>
  <c r="E228" i="17"/>
  <c r="F228" i="17"/>
  <c r="G228" i="17"/>
  <c r="C228" i="17"/>
  <c r="J189" i="17"/>
  <c r="E189" i="17"/>
  <c r="F189" i="17"/>
  <c r="G189" i="17"/>
  <c r="C189" i="17"/>
  <c r="J205" i="17"/>
  <c r="E205" i="17"/>
  <c r="F205" i="17"/>
  <c r="G205" i="17"/>
  <c r="C205" i="17"/>
  <c r="J188" i="17"/>
  <c r="E188" i="17"/>
  <c r="F188" i="17"/>
  <c r="G188" i="17"/>
  <c r="C188" i="17"/>
  <c r="J216" i="17"/>
  <c r="E216" i="17"/>
  <c r="F216" i="17"/>
  <c r="G216" i="17"/>
  <c r="C216" i="17"/>
  <c r="S19" i="17"/>
  <c r="D19" i="17"/>
  <c r="J19" i="17"/>
  <c r="E19" i="17"/>
  <c r="F19" i="17"/>
  <c r="G19" i="17"/>
  <c r="C19" i="17"/>
  <c r="S117" i="17"/>
  <c r="D117" i="17"/>
  <c r="J117" i="17"/>
  <c r="G117" i="17"/>
  <c r="C117" i="17"/>
  <c r="D16" i="17"/>
  <c r="J16" i="17"/>
  <c r="E16" i="17"/>
  <c r="F16" i="17"/>
  <c r="G16" i="17"/>
  <c r="C16" i="17"/>
  <c r="D15" i="17"/>
  <c r="J15" i="17"/>
  <c r="E15" i="17"/>
  <c r="F15" i="17"/>
  <c r="G15" i="17"/>
  <c r="C15" i="17"/>
  <c r="D112" i="17"/>
  <c r="H112" i="17"/>
  <c r="I112" i="17"/>
  <c r="J112" i="17"/>
  <c r="G112" i="17"/>
  <c r="C112" i="17"/>
  <c r="S7" i="17"/>
  <c r="D7" i="17"/>
  <c r="J7" i="17"/>
  <c r="E7" i="17"/>
  <c r="F7" i="17"/>
  <c r="G7" i="17"/>
  <c r="C7" i="17"/>
  <c r="S60" i="17"/>
  <c r="D60" i="17"/>
  <c r="J60" i="17"/>
  <c r="E60" i="17"/>
  <c r="F60" i="17"/>
  <c r="G60" i="17"/>
  <c r="C60" i="17"/>
  <c r="D50" i="17"/>
  <c r="J50" i="17"/>
  <c r="C50" i="17"/>
  <c r="D123" i="17"/>
  <c r="J123" i="17"/>
  <c r="C123" i="17"/>
  <c r="H49" i="17"/>
  <c r="I49" i="17"/>
  <c r="J49" i="17"/>
  <c r="G49" i="17"/>
  <c r="C49" i="17"/>
  <c r="H147" i="17"/>
  <c r="I147" i="17"/>
  <c r="J147" i="17"/>
  <c r="G147" i="17"/>
  <c r="C147" i="17"/>
  <c r="H239" i="17"/>
  <c r="I239" i="17"/>
  <c r="J239" i="17"/>
  <c r="G239" i="17"/>
  <c r="C239" i="17"/>
  <c r="D254" i="17"/>
  <c r="C254" i="17"/>
  <c r="D253" i="17"/>
  <c r="C253" i="17"/>
  <c r="S18" i="17"/>
  <c r="D18" i="17"/>
  <c r="H18" i="17"/>
  <c r="I18" i="17"/>
  <c r="J18" i="17"/>
  <c r="G18" i="17"/>
  <c r="C18" i="17"/>
  <c r="J14" i="17"/>
  <c r="E14" i="17"/>
  <c r="F14" i="17"/>
  <c r="G14" i="17"/>
  <c r="C14" i="17"/>
  <c r="J116" i="17"/>
  <c r="E116" i="17"/>
  <c r="F116" i="17"/>
  <c r="G116" i="17"/>
  <c r="C116" i="17"/>
  <c r="D67" i="17"/>
  <c r="H67" i="17"/>
  <c r="I67" i="17"/>
  <c r="J67" i="17"/>
  <c r="G67" i="17"/>
  <c r="C67" i="17"/>
  <c r="D66" i="17"/>
  <c r="H66" i="17"/>
  <c r="I66" i="17"/>
  <c r="J66" i="17"/>
  <c r="G66" i="17"/>
  <c r="C66" i="17"/>
  <c r="D65" i="17"/>
  <c r="H65" i="17"/>
  <c r="I65" i="17"/>
  <c r="J65" i="17"/>
  <c r="G65" i="17"/>
  <c r="C65" i="17"/>
  <c r="D64" i="17"/>
  <c r="H64" i="17"/>
  <c r="I64" i="17"/>
  <c r="J64" i="17"/>
  <c r="G64" i="17"/>
  <c r="C64" i="17"/>
  <c r="S48" i="17"/>
  <c r="D48" i="17"/>
  <c r="J48" i="17"/>
  <c r="C48" i="17"/>
  <c r="S198" i="17"/>
  <c r="D198" i="17"/>
  <c r="J198" i="17"/>
  <c r="C198" i="17"/>
  <c r="S163" i="17"/>
  <c r="D163" i="17"/>
  <c r="J163" i="17"/>
  <c r="C163" i="17"/>
  <c r="S222" i="17"/>
  <c r="D222" i="17"/>
  <c r="J222" i="17"/>
  <c r="C222" i="17"/>
  <c r="D106" i="17"/>
  <c r="J106" i="17"/>
  <c r="E106" i="17"/>
  <c r="F106" i="17"/>
  <c r="G106" i="17"/>
  <c r="C106" i="17"/>
  <c r="D215" i="17"/>
  <c r="J215" i="17"/>
  <c r="E215" i="17"/>
  <c r="F215" i="17"/>
  <c r="G215" i="17"/>
  <c r="C215" i="17"/>
  <c r="J122" i="17"/>
  <c r="E122" i="17"/>
  <c r="F122" i="17"/>
  <c r="G122" i="17"/>
  <c r="C122" i="17"/>
  <c r="D233" i="17"/>
  <c r="J233" i="17"/>
  <c r="E233" i="17"/>
  <c r="F233" i="17"/>
  <c r="G233" i="17"/>
  <c r="C233" i="17"/>
  <c r="D247" i="17"/>
  <c r="J247" i="17"/>
  <c r="E247" i="17"/>
  <c r="F247" i="17"/>
  <c r="G247" i="17"/>
  <c r="C247" i="17"/>
  <c r="D246" i="17"/>
  <c r="J246" i="17"/>
  <c r="E246" i="17"/>
  <c r="F246" i="17"/>
  <c r="G246" i="17"/>
  <c r="C246" i="17"/>
  <c r="D5" i="17"/>
  <c r="J5" i="17"/>
  <c r="G5" i="17"/>
  <c r="C5" i="17"/>
  <c r="J46" i="17"/>
  <c r="E46" i="17"/>
  <c r="F46" i="17"/>
  <c r="G46" i="17"/>
  <c r="C46" i="17"/>
  <c r="J56" i="17"/>
  <c r="E56" i="17"/>
  <c r="F56" i="17"/>
  <c r="G56" i="17"/>
  <c r="C56" i="17"/>
  <c r="J59" i="17"/>
  <c r="E59" i="17"/>
  <c r="F59" i="17"/>
  <c r="G59" i="17"/>
  <c r="C59" i="17"/>
  <c r="D58" i="17"/>
  <c r="J58" i="17"/>
  <c r="G58" i="17"/>
  <c r="C58" i="17"/>
  <c r="D57" i="17"/>
  <c r="J57" i="17"/>
  <c r="G57" i="17"/>
  <c r="C57" i="17"/>
  <c r="D142" i="17"/>
  <c r="J142" i="17"/>
  <c r="G142" i="17"/>
  <c r="C142" i="17"/>
  <c r="D132" i="17"/>
  <c r="J132" i="17"/>
  <c r="G132" i="17"/>
  <c r="C132" i="17"/>
  <c r="D111" i="17"/>
  <c r="J111" i="17"/>
  <c r="G111" i="17"/>
  <c r="C111" i="17"/>
  <c r="D85" i="17"/>
  <c r="J85" i="17"/>
  <c r="G85" i="17"/>
  <c r="C85" i="17"/>
  <c r="D73" i="17"/>
  <c r="J73" i="17"/>
  <c r="G73" i="17"/>
  <c r="C73" i="17"/>
  <c r="J88" i="17"/>
  <c r="G88" i="17"/>
  <c r="C88" i="17"/>
  <c r="J227" i="17"/>
  <c r="E227" i="17"/>
  <c r="F227" i="17"/>
  <c r="G227" i="17"/>
  <c r="C227" i="17"/>
  <c r="J226" i="17"/>
  <c r="E226" i="17"/>
  <c r="F226" i="17"/>
  <c r="G226" i="17"/>
  <c r="C226" i="17"/>
  <c r="J110" i="17"/>
  <c r="E110" i="17"/>
  <c r="F110" i="17"/>
  <c r="G110" i="17"/>
  <c r="C110" i="17"/>
  <c r="J43" i="17"/>
  <c r="E43" i="17"/>
  <c r="F43" i="17"/>
  <c r="G43" i="17"/>
  <c r="C43" i="17"/>
  <c r="J167" i="17"/>
  <c r="E167" i="17"/>
  <c r="F167" i="17"/>
  <c r="G167" i="17"/>
  <c r="C167" i="17"/>
  <c r="J166" i="17"/>
  <c r="E166" i="17"/>
  <c r="F166" i="17"/>
  <c r="G166" i="17"/>
  <c r="C166" i="17"/>
  <c r="J181" i="17"/>
  <c r="E181" i="17"/>
  <c r="F181" i="17"/>
  <c r="G181" i="17"/>
  <c r="C181" i="17"/>
  <c r="J78" i="17"/>
  <c r="E78" i="17"/>
  <c r="F78" i="17"/>
  <c r="G78" i="17"/>
  <c r="C78" i="17"/>
  <c r="J17" i="17"/>
  <c r="E17" i="17"/>
  <c r="F17" i="17"/>
  <c r="G17" i="17"/>
  <c r="C17" i="17"/>
  <c r="J12" i="17"/>
  <c r="E12" i="17"/>
  <c r="F12" i="17"/>
  <c r="G12" i="17"/>
  <c r="C12" i="17"/>
  <c r="J47" i="17"/>
  <c r="E47" i="17"/>
  <c r="F47" i="17"/>
  <c r="G47" i="17"/>
  <c r="C47" i="17"/>
  <c r="D109" i="17"/>
  <c r="J109" i="17"/>
  <c r="E109" i="17"/>
  <c r="F109" i="17"/>
  <c r="G109" i="17"/>
  <c r="C109" i="17"/>
  <c r="R191" i="16"/>
  <c r="R192" i="16"/>
  <c r="R73" i="16"/>
  <c r="R136" i="16"/>
  <c r="R237" i="16"/>
  <c r="R238" i="16"/>
  <c r="R142" i="16"/>
  <c r="D56" i="16"/>
  <c r="R56" i="16"/>
  <c r="D52" i="16"/>
  <c r="R52" i="16"/>
  <c r="D43" i="16"/>
  <c r="R43" i="16"/>
  <c r="R5" i="16"/>
  <c r="D250" i="16"/>
  <c r="R250" i="16"/>
  <c r="D251" i="16"/>
  <c r="R251" i="16"/>
  <c r="D242" i="16"/>
  <c r="R242" i="16"/>
  <c r="D174" i="16"/>
  <c r="R174" i="16"/>
  <c r="D234" i="16"/>
  <c r="R234" i="16"/>
  <c r="D128" i="16"/>
  <c r="R128" i="16"/>
  <c r="R138" i="16"/>
  <c r="R253" i="16"/>
  <c r="R254" i="16"/>
  <c r="R246" i="16"/>
  <c r="R181" i="16"/>
  <c r="R80" i="16"/>
  <c r="R113" i="16"/>
  <c r="R21" i="16"/>
  <c r="R22" i="16"/>
  <c r="R171" i="16"/>
  <c r="R125" i="16"/>
  <c r="R100" i="16"/>
  <c r="D248" i="16"/>
  <c r="R248" i="16"/>
  <c r="R232" i="16"/>
  <c r="R202" i="16"/>
  <c r="R172" i="16"/>
  <c r="R101" i="16"/>
  <c r="R197" i="16"/>
  <c r="R239" i="16"/>
  <c r="R236" i="16"/>
  <c r="R225" i="16"/>
  <c r="R240" i="16"/>
  <c r="R216" i="16"/>
  <c r="R144" i="16"/>
  <c r="R203" i="16"/>
  <c r="R115" i="16"/>
  <c r="R23" i="16"/>
  <c r="R117" i="16"/>
  <c r="R204" i="16"/>
  <c r="R24" i="16"/>
  <c r="R105" i="16"/>
  <c r="R30" i="16"/>
  <c r="R233" i="16"/>
  <c r="R141" i="16"/>
  <c r="S139" i="16"/>
  <c r="D139" i="16"/>
  <c r="R139" i="16"/>
  <c r="R126" i="16"/>
  <c r="R26" i="16"/>
  <c r="R84" i="16"/>
  <c r="R72" i="16"/>
  <c r="R31" i="16"/>
  <c r="R131" i="16"/>
  <c r="D85" i="16"/>
  <c r="R85" i="16"/>
  <c r="S29" i="16"/>
  <c r="D29" i="16"/>
  <c r="R29" i="16"/>
  <c r="D103" i="16"/>
  <c r="R103" i="16"/>
  <c r="D32" i="16"/>
  <c r="R32" i="16"/>
  <c r="D33" i="16"/>
  <c r="R33" i="16"/>
  <c r="R147" i="16"/>
  <c r="R148" i="16"/>
  <c r="R149" i="16"/>
  <c r="R152" i="16"/>
  <c r="R177" i="16"/>
  <c r="R178" i="16"/>
  <c r="R245" i="16"/>
  <c r="R222" i="16"/>
  <c r="R209" i="16"/>
  <c r="R210" i="16"/>
  <c r="R170" i="16"/>
  <c r="R78" i="16"/>
  <c r="R79" i="16"/>
  <c r="R134" i="16"/>
  <c r="R135" i="16"/>
  <c r="D111" i="16"/>
  <c r="R111" i="16"/>
  <c r="D104" i="16"/>
  <c r="R104" i="16"/>
  <c r="D98" i="16"/>
  <c r="R98" i="16"/>
  <c r="D86" i="16"/>
  <c r="R86" i="16"/>
  <c r="R120" i="16"/>
  <c r="R11" i="16"/>
  <c r="D252" i="16"/>
  <c r="R252" i="16"/>
  <c r="D249" i="16"/>
  <c r="R249" i="16"/>
  <c r="D235" i="16"/>
  <c r="R235" i="16"/>
  <c r="R34" i="16"/>
  <c r="R35" i="16"/>
  <c r="R36" i="16"/>
  <c r="R37" i="16"/>
  <c r="R38" i="16"/>
  <c r="R51" i="16"/>
  <c r="S140" i="16"/>
  <c r="D140" i="16"/>
  <c r="R140" i="16"/>
  <c r="R214" i="16"/>
  <c r="R196" i="16"/>
  <c r="J3" i="16"/>
  <c r="C3" i="16"/>
  <c r="D196" i="16"/>
  <c r="S196" i="16"/>
  <c r="J196" i="16"/>
  <c r="E196" i="16"/>
  <c r="F196" i="16"/>
  <c r="G196" i="16"/>
  <c r="C196" i="16"/>
  <c r="D214" i="16"/>
  <c r="S214" i="16"/>
  <c r="J214" i="16"/>
  <c r="E214" i="16"/>
  <c r="F214" i="16"/>
  <c r="G214" i="16"/>
  <c r="C214" i="16"/>
  <c r="J140" i="16"/>
  <c r="E140" i="16"/>
  <c r="F140" i="16"/>
  <c r="G140" i="16"/>
  <c r="C140" i="16"/>
  <c r="S51" i="16"/>
  <c r="J51" i="16"/>
  <c r="E51" i="16"/>
  <c r="F51" i="16"/>
  <c r="G51" i="16"/>
  <c r="C51" i="16"/>
  <c r="D121" i="16"/>
  <c r="S121" i="16"/>
  <c r="J121" i="16"/>
  <c r="E121" i="16"/>
  <c r="F121" i="16"/>
  <c r="G121" i="16"/>
  <c r="C121" i="16"/>
  <c r="D20" i="16"/>
  <c r="S20" i="16"/>
  <c r="J20" i="16"/>
  <c r="E20" i="16"/>
  <c r="F20" i="16"/>
  <c r="G20" i="16"/>
  <c r="D19" i="16"/>
  <c r="S19" i="16"/>
  <c r="J19" i="16"/>
  <c r="E19" i="16"/>
  <c r="F19" i="16"/>
  <c r="G19" i="16"/>
  <c r="D18" i="16"/>
  <c r="S18" i="16"/>
  <c r="J18" i="16"/>
  <c r="E18" i="16"/>
  <c r="F18" i="16"/>
  <c r="G18" i="16"/>
  <c r="D10" i="16"/>
  <c r="S10" i="16"/>
  <c r="J10" i="16"/>
  <c r="E10" i="16"/>
  <c r="F10" i="16"/>
  <c r="G10" i="16"/>
  <c r="D9" i="16"/>
  <c r="S9" i="16"/>
  <c r="J9" i="16"/>
  <c r="E9" i="16"/>
  <c r="F9" i="16"/>
  <c r="G9" i="16"/>
  <c r="D17" i="16"/>
  <c r="S17" i="16"/>
  <c r="J17" i="16"/>
  <c r="E17" i="16"/>
  <c r="F17" i="16"/>
  <c r="G17" i="16"/>
  <c r="D8" i="16"/>
  <c r="S8" i="16"/>
  <c r="J8" i="16"/>
  <c r="E8" i="16"/>
  <c r="F8" i="16"/>
  <c r="G8" i="16"/>
  <c r="D50" i="16"/>
  <c r="S50" i="16"/>
  <c r="J50" i="16"/>
  <c r="E50" i="16"/>
  <c r="F50" i="16"/>
  <c r="G50" i="16"/>
  <c r="D49" i="16"/>
  <c r="S49" i="16"/>
  <c r="J49" i="16"/>
  <c r="E49" i="16"/>
  <c r="F49" i="16"/>
  <c r="G49" i="16"/>
  <c r="C49" i="16"/>
  <c r="J215" i="16"/>
  <c r="E215" i="16"/>
  <c r="F215" i="16"/>
  <c r="G215" i="16"/>
  <c r="C215" i="16"/>
  <c r="J156" i="16"/>
  <c r="E156" i="16"/>
  <c r="F156" i="16"/>
  <c r="G156" i="16"/>
  <c r="C156" i="16"/>
  <c r="S38" i="16"/>
  <c r="J38" i="16"/>
  <c r="E38" i="16"/>
  <c r="F38" i="16"/>
  <c r="G38" i="16"/>
  <c r="C38" i="16"/>
  <c r="S37" i="16"/>
  <c r="J37" i="16"/>
  <c r="E37" i="16"/>
  <c r="F37" i="16"/>
  <c r="G37" i="16"/>
  <c r="C37" i="16"/>
  <c r="S36" i="16"/>
  <c r="J36" i="16"/>
  <c r="E36" i="16"/>
  <c r="F36" i="16"/>
  <c r="G36" i="16"/>
  <c r="C36" i="16"/>
  <c r="S35" i="16"/>
  <c r="J35" i="16"/>
  <c r="E35" i="16"/>
  <c r="F35" i="16"/>
  <c r="G35" i="16"/>
  <c r="C35" i="16"/>
  <c r="S34" i="16"/>
  <c r="J34" i="16"/>
  <c r="E34" i="16"/>
  <c r="F34" i="16"/>
  <c r="G34" i="16"/>
  <c r="C34" i="16"/>
  <c r="S106" i="16"/>
  <c r="C106" i="16"/>
  <c r="S27" i="16"/>
  <c r="J27" i="16"/>
  <c r="E27" i="16"/>
  <c r="F27" i="16"/>
  <c r="G27" i="16"/>
  <c r="C27" i="16"/>
  <c r="S67" i="16"/>
  <c r="J67" i="16"/>
  <c r="E67" i="16"/>
  <c r="F67" i="16"/>
  <c r="G67" i="16"/>
  <c r="C67" i="16"/>
  <c r="S83" i="16"/>
  <c r="J83" i="16"/>
  <c r="E83" i="16"/>
  <c r="F83" i="16"/>
  <c r="G83" i="16"/>
  <c r="C83" i="16"/>
  <c r="S82" i="16"/>
  <c r="J82" i="16"/>
  <c r="E82" i="16"/>
  <c r="F82" i="16"/>
  <c r="G82" i="16"/>
  <c r="C82" i="16"/>
  <c r="S123" i="16"/>
  <c r="C123" i="16"/>
  <c r="D60" i="16"/>
  <c r="S60" i="16"/>
  <c r="C60" i="16"/>
  <c r="S235" i="16"/>
  <c r="J235" i="16"/>
  <c r="E235" i="16"/>
  <c r="F235" i="16"/>
  <c r="G235" i="16"/>
  <c r="C235" i="16"/>
  <c r="S249" i="16"/>
  <c r="J249" i="16"/>
  <c r="E249" i="16"/>
  <c r="F249" i="16"/>
  <c r="G249" i="16"/>
  <c r="C249" i="16"/>
  <c r="S252" i="16"/>
  <c r="J252" i="16"/>
  <c r="E252" i="16"/>
  <c r="F252" i="16"/>
  <c r="G252" i="16"/>
  <c r="C252" i="16"/>
  <c r="D189" i="16"/>
  <c r="S189" i="16"/>
  <c r="J189" i="16"/>
  <c r="E189" i="16"/>
  <c r="F189" i="16"/>
  <c r="G189" i="16"/>
  <c r="C189" i="16"/>
  <c r="D220" i="16"/>
  <c r="S220" i="16"/>
  <c r="J220" i="16"/>
  <c r="E220" i="16"/>
  <c r="F220" i="16"/>
  <c r="G220" i="16"/>
  <c r="C220" i="16"/>
  <c r="S11" i="16"/>
  <c r="J11" i="16"/>
  <c r="E11" i="16"/>
  <c r="F11" i="16"/>
  <c r="G11" i="16"/>
  <c r="C11" i="16"/>
  <c r="S120" i="16"/>
  <c r="J120" i="16"/>
  <c r="E120" i="16"/>
  <c r="F120" i="16"/>
  <c r="G120" i="16"/>
  <c r="C120" i="16"/>
  <c r="S86" i="16"/>
  <c r="J86" i="16"/>
  <c r="C86" i="16"/>
  <c r="S98" i="16"/>
  <c r="J98" i="16"/>
  <c r="C98" i="16"/>
  <c r="S104" i="16"/>
  <c r="J104" i="16"/>
  <c r="C104" i="16"/>
  <c r="S111" i="16"/>
  <c r="J111" i="16"/>
  <c r="E111" i="16"/>
  <c r="F111" i="16"/>
  <c r="G111" i="16"/>
  <c r="C111" i="16"/>
  <c r="S135" i="16"/>
  <c r="J135" i="16"/>
  <c r="S134" i="16"/>
  <c r="J134" i="16"/>
  <c r="S157" i="16"/>
  <c r="J157" i="16"/>
  <c r="C157" i="16"/>
  <c r="D79" i="16"/>
  <c r="S79" i="16"/>
  <c r="H79" i="16"/>
  <c r="I79" i="16"/>
  <c r="J79" i="16"/>
  <c r="G79" i="16"/>
  <c r="C79" i="16"/>
  <c r="S78" i="16"/>
  <c r="J78" i="16"/>
  <c r="D78" i="16"/>
  <c r="G78" i="16"/>
  <c r="C78" i="16"/>
  <c r="J170" i="16"/>
  <c r="C170" i="16"/>
  <c r="J210" i="16"/>
  <c r="C210" i="16"/>
  <c r="J209" i="16"/>
  <c r="C209" i="16"/>
  <c r="J222" i="16"/>
  <c r="C222" i="16"/>
  <c r="J245" i="16"/>
  <c r="C245" i="16"/>
  <c r="D155" i="16"/>
  <c r="S155" i="16"/>
  <c r="J155" i="16"/>
  <c r="E155" i="16"/>
  <c r="F155" i="16"/>
  <c r="G155" i="16"/>
  <c r="C155" i="16"/>
  <c r="D195" i="16"/>
  <c r="S195" i="16"/>
  <c r="J195" i="16"/>
  <c r="E195" i="16"/>
  <c r="F195" i="16"/>
  <c r="G195" i="16"/>
  <c r="C195" i="16"/>
  <c r="D228" i="16"/>
  <c r="S228" i="16"/>
  <c r="J228" i="16"/>
  <c r="E228" i="16"/>
  <c r="F228" i="16"/>
  <c r="G228" i="16"/>
  <c r="C228" i="16"/>
  <c r="D194" i="16"/>
  <c r="S194" i="16"/>
  <c r="J194" i="16"/>
  <c r="E194" i="16"/>
  <c r="F194" i="16"/>
  <c r="G194" i="16"/>
  <c r="C194" i="16"/>
  <c r="D213" i="16"/>
  <c r="S213" i="16"/>
  <c r="J213" i="16"/>
  <c r="E213" i="16"/>
  <c r="F213" i="16"/>
  <c r="G213" i="16"/>
  <c r="C213" i="16"/>
  <c r="D154" i="16"/>
  <c r="S154" i="16"/>
  <c r="J154" i="16"/>
  <c r="E154" i="16"/>
  <c r="F154" i="16"/>
  <c r="G154" i="16"/>
  <c r="C154" i="16"/>
  <c r="D180" i="16"/>
  <c r="S180" i="16"/>
  <c r="J180" i="16"/>
  <c r="E180" i="16"/>
  <c r="F180" i="16"/>
  <c r="G180" i="16"/>
  <c r="C180" i="16"/>
  <c r="D179" i="16"/>
  <c r="S179" i="16"/>
  <c r="J179" i="16"/>
  <c r="E179" i="16"/>
  <c r="F179" i="16"/>
  <c r="G179" i="16"/>
  <c r="C179" i="16"/>
  <c r="D212" i="16"/>
  <c r="S212" i="16"/>
  <c r="J212" i="16"/>
  <c r="E212" i="16"/>
  <c r="F212" i="16"/>
  <c r="G212" i="16"/>
  <c r="C212" i="16"/>
  <c r="S178" i="16"/>
  <c r="J178" i="16"/>
  <c r="D178" i="16"/>
  <c r="E178" i="16"/>
  <c r="F178" i="16"/>
  <c r="G178" i="16"/>
  <c r="C178" i="16"/>
  <c r="S177" i="16"/>
  <c r="J177" i="16"/>
  <c r="D177" i="16"/>
  <c r="E177" i="16"/>
  <c r="F177" i="16"/>
  <c r="G177" i="16"/>
  <c r="C177" i="16"/>
  <c r="D77" i="16"/>
  <c r="S77" i="16"/>
  <c r="J77" i="16"/>
  <c r="E77" i="16"/>
  <c r="F77" i="16"/>
  <c r="G77" i="16"/>
  <c r="C77" i="16"/>
  <c r="D76" i="16"/>
  <c r="S76" i="16"/>
  <c r="J76" i="16"/>
  <c r="E76" i="16"/>
  <c r="F76" i="16"/>
  <c r="G76" i="16"/>
  <c r="C76" i="16"/>
  <c r="D75" i="16"/>
  <c r="S75" i="16"/>
  <c r="J75" i="16"/>
  <c r="E75" i="16"/>
  <c r="F75" i="16"/>
  <c r="G75" i="16"/>
  <c r="C75" i="16"/>
  <c r="D110" i="16"/>
  <c r="S110" i="16"/>
  <c r="J110" i="16"/>
  <c r="E110" i="16"/>
  <c r="F110" i="16"/>
  <c r="G110" i="16"/>
  <c r="C110" i="16"/>
  <c r="D109" i="16"/>
  <c r="S109" i="16"/>
  <c r="J109" i="16"/>
  <c r="E109" i="16"/>
  <c r="F109" i="16"/>
  <c r="G109" i="16"/>
  <c r="C109" i="16"/>
  <c r="D16" i="16"/>
  <c r="S16" i="16"/>
  <c r="J16" i="16"/>
  <c r="C16" i="16"/>
  <c r="S95" i="16"/>
  <c r="J95" i="16"/>
  <c r="G95" i="16"/>
  <c r="C95" i="16"/>
  <c r="D153" i="16"/>
  <c r="S153" i="16"/>
  <c r="J153" i="16"/>
  <c r="E153" i="16"/>
  <c r="F153" i="16"/>
  <c r="G153" i="16"/>
  <c r="C153" i="16"/>
  <c r="D152" i="16"/>
  <c r="S152" i="16"/>
  <c r="J152" i="16"/>
  <c r="E152" i="16"/>
  <c r="F152" i="16"/>
  <c r="G152" i="16"/>
  <c r="C152" i="16"/>
  <c r="S169" i="16"/>
  <c r="J169" i="16"/>
  <c r="E169" i="16"/>
  <c r="F169" i="16"/>
  <c r="G169" i="16"/>
  <c r="C169" i="16"/>
  <c r="S133" i="16"/>
  <c r="J133" i="16"/>
  <c r="E133" i="16"/>
  <c r="F133" i="16"/>
  <c r="G133" i="16"/>
  <c r="C133" i="16"/>
  <c r="S132" i="16"/>
  <c r="J132" i="16"/>
  <c r="E132" i="16"/>
  <c r="F132" i="16"/>
  <c r="G132" i="16"/>
  <c r="C132" i="16"/>
  <c r="S168" i="16"/>
  <c r="J168" i="16"/>
  <c r="E168" i="16"/>
  <c r="F168" i="16"/>
  <c r="G168" i="16"/>
  <c r="C168" i="16"/>
  <c r="S184" i="16"/>
  <c r="J184" i="16"/>
  <c r="E184" i="16"/>
  <c r="F184" i="16"/>
  <c r="G184" i="16"/>
  <c r="C184" i="16"/>
  <c r="S183" i="16"/>
  <c r="J183" i="16"/>
  <c r="E183" i="16"/>
  <c r="F183" i="16"/>
  <c r="G183" i="16"/>
  <c r="C183" i="16"/>
  <c r="S201" i="16"/>
  <c r="J201" i="16"/>
  <c r="E201" i="16"/>
  <c r="F201" i="16"/>
  <c r="G201" i="16"/>
  <c r="C201" i="16"/>
  <c r="S167" i="16"/>
  <c r="J167" i="16"/>
  <c r="E167" i="16"/>
  <c r="F167" i="16"/>
  <c r="G167" i="16"/>
  <c r="C167" i="16"/>
  <c r="S200" i="16"/>
  <c r="J200" i="16"/>
  <c r="E200" i="16"/>
  <c r="F200" i="16"/>
  <c r="G200" i="16"/>
  <c r="C200" i="16"/>
  <c r="S182" i="16"/>
  <c r="J182" i="16"/>
  <c r="E182" i="16"/>
  <c r="F182" i="16"/>
  <c r="G182" i="16"/>
  <c r="C182" i="16"/>
  <c r="S227" i="16"/>
  <c r="J227" i="16"/>
  <c r="E227" i="16"/>
  <c r="F227" i="16"/>
  <c r="G227" i="16"/>
  <c r="C227" i="16"/>
  <c r="S166" i="16"/>
  <c r="J166" i="16"/>
  <c r="E166" i="16"/>
  <c r="F166" i="16"/>
  <c r="G166" i="16"/>
  <c r="C166" i="16"/>
  <c r="S165" i="16"/>
  <c r="J165" i="16"/>
  <c r="E165" i="16"/>
  <c r="F165" i="16"/>
  <c r="G165" i="16"/>
  <c r="C165" i="16"/>
  <c r="S151" i="16"/>
  <c r="J151" i="16"/>
  <c r="E151" i="16"/>
  <c r="F151" i="16"/>
  <c r="G151" i="16"/>
  <c r="C151" i="16"/>
  <c r="S150" i="16"/>
  <c r="J150" i="16"/>
  <c r="E150" i="16"/>
  <c r="F150" i="16"/>
  <c r="G150" i="16"/>
  <c r="C150" i="16"/>
  <c r="S164" i="16"/>
  <c r="J164" i="16"/>
  <c r="E164" i="16"/>
  <c r="F164" i="16"/>
  <c r="G164" i="16"/>
  <c r="C164" i="16"/>
  <c r="S163" i="16"/>
  <c r="J163" i="16"/>
  <c r="E163" i="16"/>
  <c r="F163" i="16"/>
  <c r="G163" i="16"/>
  <c r="C163" i="16"/>
  <c r="S162" i="16"/>
  <c r="J162" i="16"/>
  <c r="E162" i="16"/>
  <c r="F162" i="16"/>
  <c r="G162" i="16"/>
  <c r="C162" i="16"/>
  <c r="S199" i="16"/>
  <c r="J199" i="16"/>
  <c r="E199" i="16"/>
  <c r="F199" i="16"/>
  <c r="G199" i="16"/>
  <c r="C199" i="16"/>
  <c r="S161" i="16"/>
  <c r="J161" i="16"/>
  <c r="E161" i="16"/>
  <c r="F161" i="16"/>
  <c r="G161" i="16"/>
  <c r="C161" i="16"/>
  <c r="S160" i="16"/>
  <c r="J160" i="16"/>
  <c r="E160" i="16"/>
  <c r="F160" i="16"/>
  <c r="G160" i="16"/>
  <c r="C160" i="16"/>
  <c r="D149" i="16"/>
  <c r="S149" i="16"/>
  <c r="J149" i="16"/>
  <c r="E149" i="16"/>
  <c r="F149" i="16"/>
  <c r="G149" i="16"/>
  <c r="C149" i="16"/>
  <c r="D148" i="16"/>
  <c r="S148" i="16"/>
  <c r="J148" i="16"/>
  <c r="E148" i="16"/>
  <c r="F148" i="16"/>
  <c r="G148" i="16"/>
  <c r="C148" i="16"/>
  <c r="D147" i="16"/>
  <c r="S147" i="16"/>
  <c r="J147" i="16"/>
  <c r="E147" i="16"/>
  <c r="F147" i="16"/>
  <c r="G147" i="16"/>
  <c r="C147" i="16"/>
  <c r="S33" i="16"/>
  <c r="J33" i="16"/>
  <c r="E33" i="16"/>
  <c r="F33" i="16"/>
  <c r="G33" i="16"/>
  <c r="C33" i="16"/>
  <c r="S32" i="16"/>
  <c r="J32" i="16"/>
  <c r="E32" i="16"/>
  <c r="F32" i="16"/>
  <c r="G32" i="16"/>
  <c r="C32" i="16"/>
  <c r="S103" i="16"/>
  <c r="J103" i="16"/>
  <c r="E103" i="16"/>
  <c r="F103" i="16"/>
  <c r="G103" i="16"/>
  <c r="C103" i="16"/>
  <c r="D247" i="16"/>
  <c r="S247" i="16"/>
  <c r="J247" i="16"/>
  <c r="E247" i="16"/>
  <c r="F247" i="16"/>
  <c r="G247" i="16"/>
  <c r="C247" i="16"/>
  <c r="D224" i="16"/>
  <c r="S224" i="16"/>
  <c r="J224" i="16"/>
  <c r="E224" i="16"/>
  <c r="F224" i="16"/>
  <c r="G224" i="16"/>
  <c r="C224" i="16"/>
  <c r="D244" i="16"/>
  <c r="S244" i="16"/>
  <c r="J244" i="16"/>
  <c r="E244" i="16"/>
  <c r="F244" i="16"/>
  <c r="G244" i="16"/>
  <c r="C244" i="16"/>
  <c r="D190" i="16"/>
  <c r="S190" i="16"/>
  <c r="J190" i="16"/>
  <c r="E190" i="16"/>
  <c r="F190" i="16"/>
  <c r="G190" i="16"/>
  <c r="C190" i="16"/>
  <c r="D223" i="16"/>
  <c r="S223" i="16"/>
  <c r="J223" i="16"/>
  <c r="E223" i="16"/>
  <c r="F223" i="16"/>
  <c r="G223" i="16"/>
  <c r="C223" i="16"/>
  <c r="D243" i="16"/>
  <c r="S243" i="16"/>
  <c r="J243" i="16"/>
  <c r="E243" i="16"/>
  <c r="F243" i="16"/>
  <c r="G243" i="16"/>
  <c r="C243" i="16"/>
  <c r="D176" i="16"/>
  <c r="S176" i="16"/>
  <c r="J176" i="16"/>
  <c r="E176" i="16"/>
  <c r="F176" i="16"/>
  <c r="G176" i="16"/>
  <c r="C176" i="16"/>
  <c r="D175" i="16"/>
  <c r="S175" i="16"/>
  <c r="J175" i="16"/>
  <c r="E175" i="16"/>
  <c r="F175" i="16"/>
  <c r="G175" i="16"/>
  <c r="C175" i="16"/>
  <c r="D205" i="16"/>
  <c r="S205" i="16"/>
  <c r="J205" i="16"/>
  <c r="E205" i="16"/>
  <c r="F205" i="16"/>
  <c r="G205" i="16"/>
  <c r="C205" i="16"/>
  <c r="D226" i="16"/>
  <c r="S226" i="16"/>
  <c r="J226" i="16"/>
  <c r="E226" i="16"/>
  <c r="F226" i="16"/>
  <c r="G226" i="16"/>
  <c r="C226" i="16"/>
  <c r="D173" i="16"/>
  <c r="S173" i="16"/>
  <c r="J173" i="16"/>
  <c r="E173" i="16"/>
  <c r="F173" i="16"/>
  <c r="G173" i="16"/>
  <c r="C173" i="16"/>
  <c r="D208" i="16"/>
  <c r="S208" i="16"/>
  <c r="J208" i="16"/>
  <c r="E208" i="16"/>
  <c r="F208" i="16"/>
  <c r="G208" i="16"/>
  <c r="C208" i="16"/>
  <c r="J29" i="16"/>
  <c r="C29" i="16"/>
  <c r="S85" i="16"/>
  <c r="H85" i="16"/>
  <c r="I85" i="16"/>
  <c r="J85" i="16"/>
  <c r="G85" i="16"/>
  <c r="C85" i="16"/>
  <c r="D241" i="16"/>
  <c r="S241" i="16"/>
  <c r="J241" i="16"/>
  <c r="E241" i="16"/>
  <c r="F241" i="16"/>
  <c r="G241" i="16"/>
  <c r="C241" i="16"/>
  <c r="D130" i="16"/>
  <c r="S130" i="16"/>
  <c r="J130" i="16"/>
  <c r="E130" i="16"/>
  <c r="F130" i="16"/>
  <c r="G130" i="16"/>
  <c r="C130" i="16"/>
  <c r="S131" i="16"/>
  <c r="J131" i="16"/>
  <c r="E131" i="16"/>
  <c r="F131" i="16"/>
  <c r="G131" i="16"/>
  <c r="C131" i="16"/>
  <c r="D185" i="16"/>
  <c r="S185" i="16"/>
  <c r="J185" i="16"/>
  <c r="E185" i="16"/>
  <c r="F185" i="16"/>
  <c r="G185" i="16"/>
  <c r="C185" i="16"/>
  <c r="J31" i="16"/>
  <c r="E31" i="16"/>
  <c r="F31" i="16"/>
  <c r="G31" i="16"/>
  <c r="C31" i="16"/>
  <c r="J72" i="16"/>
  <c r="E72" i="16"/>
  <c r="F72" i="16"/>
  <c r="G72" i="16"/>
  <c r="C72" i="16"/>
  <c r="J84" i="16"/>
  <c r="E84" i="16"/>
  <c r="F84" i="16"/>
  <c r="G84" i="16"/>
  <c r="C84" i="16"/>
  <c r="J26" i="16"/>
  <c r="E26" i="16"/>
  <c r="F26" i="16"/>
  <c r="G26" i="16"/>
  <c r="C26" i="16"/>
  <c r="J126" i="16"/>
  <c r="C126" i="16"/>
  <c r="D219" i="16"/>
  <c r="S219" i="16"/>
  <c r="J219" i="16"/>
  <c r="E219" i="16"/>
  <c r="F219" i="16"/>
  <c r="G219" i="16"/>
  <c r="C219" i="16"/>
  <c r="D218" i="16"/>
  <c r="S218" i="16"/>
  <c r="J218" i="16"/>
  <c r="E218" i="16"/>
  <c r="F218" i="16"/>
  <c r="G218" i="16"/>
  <c r="C218" i="16"/>
  <c r="D94" i="16"/>
  <c r="S94" i="16"/>
  <c r="J94" i="16"/>
  <c r="G94" i="16"/>
  <c r="C94" i="16"/>
  <c r="D93" i="16"/>
  <c r="S93" i="16"/>
  <c r="J93" i="16"/>
  <c r="G93" i="16"/>
  <c r="C93" i="16"/>
  <c r="D71" i="16"/>
  <c r="S71" i="16"/>
  <c r="J71" i="16"/>
  <c r="G71" i="16"/>
  <c r="C71" i="16"/>
  <c r="C139" i="16"/>
  <c r="D39" i="16"/>
  <c r="S39" i="16"/>
  <c r="J39" i="16"/>
  <c r="E39" i="16"/>
  <c r="F39" i="16"/>
  <c r="G39" i="16"/>
  <c r="C39" i="16"/>
  <c r="D70" i="16"/>
  <c r="S70" i="16"/>
  <c r="J70" i="16"/>
  <c r="E70" i="16"/>
  <c r="F70" i="16"/>
  <c r="G70" i="16"/>
  <c r="C70" i="16"/>
  <c r="S141" i="16"/>
  <c r="J141" i="16"/>
  <c r="G141" i="16"/>
  <c r="C141" i="16"/>
  <c r="S233" i="16"/>
  <c r="J233" i="16"/>
  <c r="G233" i="16"/>
  <c r="C233" i="16"/>
  <c r="D59" i="16"/>
  <c r="S59" i="16"/>
  <c r="J59" i="16"/>
  <c r="E59" i="16"/>
  <c r="F59" i="16"/>
  <c r="G59" i="16"/>
  <c r="C59" i="16"/>
  <c r="D58" i="16"/>
  <c r="S58" i="16"/>
  <c r="J58" i="16"/>
  <c r="E58" i="16"/>
  <c r="F58" i="16"/>
  <c r="G58" i="16"/>
  <c r="C58" i="16"/>
  <c r="S30" i="16"/>
  <c r="J30" i="16"/>
  <c r="D30" i="16"/>
  <c r="E30" i="16"/>
  <c r="F30" i="16"/>
  <c r="G30" i="16"/>
  <c r="C30" i="16"/>
  <c r="S105" i="16"/>
  <c r="J105" i="16"/>
  <c r="D105" i="16"/>
  <c r="E105" i="16"/>
  <c r="F105" i="16"/>
  <c r="G105" i="16"/>
  <c r="C105" i="16"/>
  <c r="D2" i="16"/>
  <c r="S2" i="16"/>
  <c r="J2" i="16"/>
  <c r="E2" i="16"/>
  <c r="F2" i="16"/>
  <c r="G2" i="16"/>
  <c r="C2" i="16"/>
  <c r="D48" i="16"/>
  <c r="S48" i="16"/>
  <c r="J48" i="16"/>
  <c r="E48" i="16"/>
  <c r="F48" i="16"/>
  <c r="G48" i="16"/>
  <c r="C48" i="16"/>
  <c r="D119" i="16"/>
  <c r="S119" i="16"/>
  <c r="C119" i="16"/>
  <c r="D92" i="16"/>
  <c r="S92" i="16"/>
  <c r="J92" i="16"/>
  <c r="E92" i="16"/>
  <c r="F92" i="16"/>
  <c r="G92" i="16"/>
  <c r="C92" i="16"/>
  <c r="D118" i="16"/>
  <c r="S118" i="16"/>
  <c r="J118" i="16"/>
  <c r="E118" i="16"/>
  <c r="F118" i="16"/>
  <c r="G118" i="16"/>
  <c r="C118" i="16"/>
  <c r="S4" i="16"/>
  <c r="J4" i="16"/>
  <c r="C4" i="16"/>
  <c r="S25" i="16"/>
  <c r="J25" i="16"/>
  <c r="C25" i="16"/>
  <c r="J211" i="16"/>
  <c r="G211" i="16"/>
  <c r="C211" i="16"/>
  <c r="J40" i="16"/>
  <c r="G40" i="16"/>
  <c r="C40" i="16"/>
  <c r="J99" i="16"/>
  <c r="G99" i="16"/>
  <c r="C99" i="16"/>
  <c r="J122" i="16"/>
  <c r="G122" i="16"/>
  <c r="C122" i="16"/>
  <c r="D91" i="16"/>
  <c r="S91" i="16"/>
  <c r="J91" i="16"/>
  <c r="E91" i="16"/>
  <c r="F91" i="16"/>
  <c r="G91" i="16"/>
  <c r="C91" i="16"/>
  <c r="D90" i="16"/>
  <c r="S90" i="16"/>
  <c r="J90" i="16"/>
  <c r="E90" i="16"/>
  <c r="F90" i="16"/>
  <c r="G90" i="16"/>
  <c r="C90" i="16"/>
  <c r="D89" i="16"/>
  <c r="S89" i="16"/>
  <c r="J89" i="16"/>
  <c r="E89" i="16"/>
  <c r="F89" i="16"/>
  <c r="G89" i="16"/>
  <c r="C89" i="16"/>
  <c r="D146" i="16"/>
  <c r="S146" i="16"/>
  <c r="J146" i="16"/>
  <c r="E146" i="16"/>
  <c r="F146" i="16"/>
  <c r="G146" i="16"/>
  <c r="C146" i="16"/>
  <c r="D207" i="16"/>
  <c r="S207" i="16"/>
  <c r="J207" i="16"/>
  <c r="E207" i="16"/>
  <c r="F207" i="16"/>
  <c r="G207" i="16"/>
  <c r="C207" i="16"/>
  <c r="S159" i="16"/>
  <c r="J159" i="16"/>
  <c r="E159" i="16"/>
  <c r="F159" i="16"/>
  <c r="G159" i="16"/>
  <c r="C159" i="16"/>
  <c r="S198" i="16"/>
  <c r="J198" i="16"/>
  <c r="E198" i="16"/>
  <c r="F198" i="16"/>
  <c r="G198" i="16"/>
  <c r="C198" i="16"/>
  <c r="S129" i="16"/>
  <c r="J129" i="16"/>
  <c r="E129" i="16"/>
  <c r="F129" i="16"/>
  <c r="G129" i="16"/>
  <c r="C129" i="16"/>
  <c r="D74" i="16"/>
  <c r="S74" i="16"/>
  <c r="J74" i="16"/>
  <c r="E74" i="16"/>
  <c r="F74" i="16"/>
  <c r="G74" i="16"/>
  <c r="C74" i="16"/>
  <c r="D69" i="16"/>
  <c r="S69" i="16"/>
  <c r="J69" i="16"/>
  <c r="G69" i="16"/>
  <c r="C69" i="16"/>
  <c r="S42" i="16"/>
  <c r="J42" i="16"/>
  <c r="G42" i="16"/>
  <c r="C42" i="16"/>
  <c r="S66" i="16"/>
  <c r="J66" i="16"/>
  <c r="G66" i="16"/>
  <c r="C66" i="16"/>
  <c r="S65" i="16"/>
  <c r="J65" i="16"/>
  <c r="G65" i="16"/>
  <c r="C65" i="16"/>
  <c r="S41" i="16"/>
  <c r="J41" i="16"/>
  <c r="G41" i="16"/>
  <c r="C41" i="16"/>
  <c r="S24" i="16"/>
  <c r="J24" i="16"/>
  <c r="E24" i="16"/>
  <c r="F24" i="16"/>
  <c r="G24" i="16"/>
  <c r="C24" i="16"/>
  <c r="S204" i="16"/>
  <c r="J204" i="16"/>
  <c r="E204" i="16"/>
  <c r="F204" i="16"/>
  <c r="G204" i="16"/>
  <c r="C204" i="16"/>
  <c r="S117" i="16"/>
  <c r="J117" i="16"/>
  <c r="E117" i="16"/>
  <c r="F117" i="16"/>
  <c r="G117" i="16"/>
  <c r="C117" i="16"/>
  <c r="S88" i="16"/>
  <c r="J88" i="16"/>
  <c r="E88" i="16"/>
  <c r="F88" i="16"/>
  <c r="G88" i="16"/>
  <c r="C88" i="16"/>
  <c r="S116" i="16"/>
  <c r="J116" i="16"/>
  <c r="E116" i="16"/>
  <c r="F116" i="16"/>
  <c r="G116" i="16"/>
  <c r="C116" i="16"/>
  <c r="D145" i="16"/>
  <c r="S145" i="16"/>
  <c r="J145" i="16"/>
  <c r="E145" i="16"/>
  <c r="F145" i="16"/>
  <c r="G145" i="16"/>
  <c r="C145" i="16"/>
  <c r="S23" i="16"/>
  <c r="J23" i="16"/>
  <c r="E23" i="16"/>
  <c r="F23" i="16"/>
  <c r="G23" i="16"/>
  <c r="C23" i="16"/>
  <c r="J115" i="16"/>
  <c r="E115" i="16"/>
  <c r="F115" i="16"/>
  <c r="G115" i="16"/>
  <c r="C115" i="16"/>
  <c r="J203" i="16"/>
  <c r="E203" i="16"/>
  <c r="F203" i="16"/>
  <c r="G203" i="16"/>
  <c r="C203" i="16"/>
  <c r="D144" i="16"/>
  <c r="S144" i="16"/>
  <c r="J144" i="16"/>
  <c r="E144" i="16"/>
  <c r="F144" i="16"/>
  <c r="G144" i="16"/>
  <c r="C144" i="16"/>
  <c r="J216" i="16"/>
  <c r="E216" i="16"/>
  <c r="F216" i="16"/>
  <c r="G216" i="16"/>
  <c r="C216" i="16"/>
  <c r="J240" i="16"/>
  <c r="C240" i="16"/>
  <c r="J225" i="16"/>
  <c r="C225" i="16"/>
  <c r="J236" i="16"/>
  <c r="C236" i="16"/>
  <c r="J239" i="16"/>
  <c r="C239" i="16"/>
  <c r="D97" i="16"/>
  <c r="S97" i="16"/>
  <c r="H97" i="16"/>
  <c r="I97" i="16"/>
  <c r="J97" i="16"/>
  <c r="G97" i="16"/>
  <c r="C97" i="16"/>
  <c r="D108" i="16"/>
  <c r="S108" i="16"/>
  <c r="H108" i="16"/>
  <c r="I108" i="16"/>
  <c r="J108" i="16"/>
  <c r="G108" i="16"/>
  <c r="C108" i="16"/>
  <c r="D143" i="16"/>
  <c r="S143" i="16"/>
  <c r="H143" i="16"/>
  <c r="I143" i="16"/>
  <c r="J143" i="16"/>
  <c r="G143" i="16"/>
  <c r="C143" i="16"/>
  <c r="C7" i="16"/>
  <c r="D15" i="16"/>
  <c r="S15" i="16"/>
  <c r="J15" i="16"/>
  <c r="E15" i="16"/>
  <c r="F15" i="16"/>
  <c r="G15" i="16"/>
  <c r="C15" i="16"/>
  <c r="J197" i="16"/>
  <c r="G197" i="16"/>
  <c r="C197" i="16"/>
  <c r="D188" i="16"/>
  <c r="S188" i="16"/>
  <c r="J188" i="16"/>
  <c r="G188" i="16"/>
  <c r="C188" i="16"/>
  <c r="S101" i="16"/>
  <c r="J101" i="16"/>
  <c r="E101" i="16"/>
  <c r="F101" i="16"/>
  <c r="G101" i="16"/>
  <c r="C101" i="16"/>
  <c r="S172" i="16"/>
  <c r="J172" i="16"/>
  <c r="G172" i="16"/>
  <c r="C172" i="16"/>
  <c r="S202" i="16"/>
  <c r="J202" i="16"/>
  <c r="G202" i="16"/>
  <c r="C202" i="16"/>
  <c r="S232" i="16"/>
  <c r="J232" i="16"/>
  <c r="G232" i="16"/>
  <c r="C232" i="16"/>
  <c r="S248" i="16"/>
  <c r="J248" i="16"/>
  <c r="C248" i="16"/>
  <c r="D87" i="16"/>
  <c r="S87" i="16"/>
  <c r="J87" i="16"/>
  <c r="G87" i="16"/>
  <c r="C87" i="16"/>
  <c r="D114" i="16"/>
  <c r="S114" i="16"/>
  <c r="J114" i="16"/>
  <c r="G114" i="16"/>
  <c r="C114" i="16"/>
  <c r="S100" i="16"/>
  <c r="J100" i="16"/>
  <c r="G100" i="16"/>
  <c r="C100" i="16"/>
  <c r="S125" i="16"/>
  <c r="J125" i="16"/>
  <c r="F125" i="16"/>
  <c r="G125" i="16"/>
  <c r="C125" i="16"/>
  <c r="S171" i="16"/>
  <c r="J171" i="16"/>
  <c r="F171" i="16"/>
  <c r="G171" i="16"/>
  <c r="C171" i="16"/>
  <c r="J47" i="16"/>
  <c r="E47" i="16"/>
  <c r="F47" i="16"/>
  <c r="G47" i="16"/>
  <c r="C47" i="16"/>
  <c r="J231" i="16"/>
  <c r="E231" i="16"/>
  <c r="F231" i="16"/>
  <c r="G231" i="16"/>
  <c r="C231" i="16"/>
  <c r="J230" i="16"/>
  <c r="E230" i="16"/>
  <c r="F230" i="16"/>
  <c r="G230" i="16"/>
  <c r="C230" i="16"/>
  <c r="J187" i="16"/>
  <c r="E187" i="16"/>
  <c r="F187" i="16"/>
  <c r="G187" i="16"/>
  <c r="C187" i="16"/>
  <c r="J206" i="16"/>
  <c r="E206" i="16"/>
  <c r="F206" i="16"/>
  <c r="G206" i="16"/>
  <c r="C206" i="16"/>
  <c r="J186" i="16"/>
  <c r="E186" i="16"/>
  <c r="F186" i="16"/>
  <c r="G186" i="16"/>
  <c r="C186" i="16"/>
  <c r="J221" i="16"/>
  <c r="E221" i="16"/>
  <c r="F221" i="16"/>
  <c r="G221" i="16"/>
  <c r="C221" i="16"/>
  <c r="D14" i="16"/>
  <c r="S14" i="16"/>
  <c r="J14" i="16"/>
  <c r="E14" i="16"/>
  <c r="F14" i="16"/>
  <c r="G14" i="16"/>
  <c r="C14" i="16"/>
  <c r="D107" i="16"/>
  <c r="S107" i="16"/>
  <c r="J107" i="16"/>
  <c r="G107" i="16"/>
  <c r="C107" i="16"/>
  <c r="S22" i="16"/>
  <c r="J22" i="16"/>
  <c r="E22" i="16"/>
  <c r="F22" i="16"/>
  <c r="G22" i="16"/>
  <c r="C22" i="16"/>
  <c r="S21" i="16"/>
  <c r="J21" i="16"/>
  <c r="E21" i="16"/>
  <c r="F21" i="16"/>
  <c r="G21" i="16"/>
  <c r="C21" i="16"/>
  <c r="S113" i="16"/>
  <c r="H113" i="16"/>
  <c r="I113" i="16"/>
  <c r="J113" i="16"/>
  <c r="G113" i="16"/>
  <c r="C113" i="16"/>
  <c r="D6" i="16"/>
  <c r="S6" i="16"/>
  <c r="J6" i="16"/>
  <c r="E6" i="16"/>
  <c r="F6" i="16"/>
  <c r="G6" i="16"/>
  <c r="C6" i="16"/>
  <c r="D57" i="16"/>
  <c r="S57" i="16"/>
  <c r="J57" i="16"/>
  <c r="E57" i="16"/>
  <c r="F57" i="16"/>
  <c r="G57" i="16"/>
  <c r="C57" i="16"/>
  <c r="S46" i="16"/>
  <c r="J46" i="16"/>
  <c r="C46" i="16"/>
  <c r="S112" i="16"/>
  <c r="J112" i="16"/>
  <c r="C112" i="16"/>
  <c r="H80" i="16"/>
  <c r="I80" i="16"/>
  <c r="J80" i="16"/>
  <c r="G80" i="16"/>
  <c r="C80" i="16"/>
  <c r="H181" i="16"/>
  <c r="I181" i="16"/>
  <c r="J181" i="16"/>
  <c r="G181" i="16"/>
  <c r="C181" i="16"/>
  <c r="H246" i="16"/>
  <c r="I246" i="16"/>
  <c r="J246" i="16"/>
  <c r="G246" i="16"/>
  <c r="C246" i="16"/>
  <c r="S254" i="16"/>
  <c r="C254" i="16"/>
  <c r="S253" i="16"/>
  <c r="C253" i="16"/>
  <c r="D13" i="16"/>
  <c r="S13" i="16"/>
  <c r="H13" i="16"/>
  <c r="I13" i="16"/>
  <c r="J13" i="16"/>
  <c r="G13" i="16"/>
  <c r="C13" i="16"/>
  <c r="J45" i="16"/>
  <c r="E45" i="16"/>
  <c r="F45" i="16"/>
  <c r="G45" i="16"/>
  <c r="C45" i="16"/>
  <c r="J138" i="16"/>
  <c r="E138" i="16"/>
  <c r="F138" i="16"/>
  <c r="G138" i="16"/>
  <c r="C138" i="16"/>
  <c r="S64" i="16"/>
  <c r="H64" i="16"/>
  <c r="I64" i="16"/>
  <c r="J64" i="16"/>
  <c r="G64" i="16"/>
  <c r="C64" i="16"/>
  <c r="S63" i="16"/>
  <c r="H63" i="16"/>
  <c r="I63" i="16"/>
  <c r="J63" i="16"/>
  <c r="G63" i="16"/>
  <c r="C63" i="16"/>
  <c r="S62" i="16"/>
  <c r="H62" i="16"/>
  <c r="I62" i="16"/>
  <c r="J62" i="16"/>
  <c r="G62" i="16"/>
  <c r="C62" i="16"/>
  <c r="S61" i="16"/>
  <c r="H61" i="16"/>
  <c r="I61" i="16"/>
  <c r="J61" i="16"/>
  <c r="G61" i="16"/>
  <c r="C61" i="16"/>
  <c r="D44" i="16"/>
  <c r="S44" i="16"/>
  <c r="J44" i="16"/>
  <c r="C44" i="16"/>
  <c r="D193" i="16"/>
  <c r="S193" i="16"/>
  <c r="J193" i="16"/>
  <c r="C193" i="16"/>
  <c r="D158" i="16"/>
  <c r="S158" i="16"/>
  <c r="J158" i="16"/>
  <c r="C158" i="16"/>
  <c r="D217" i="16"/>
  <c r="S217" i="16"/>
  <c r="J217" i="16"/>
  <c r="C217" i="16"/>
  <c r="S128" i="16"/>
  <c r="J128" i="16"/>
  <c r="E128" i="16"/>
  <c r="F128" i="16"/>
  <c r="G128" i="16"/>
  <c r="C128" i="16"/>
  <c r="S234" i="16"/>
  <c r="J234" i="16"/>
  <c r="E234" i="16"/>
  <c r="F234" i="16"/>
  <c r="G234" i="16"/>
  <c r="C234" i="16"/>
  <c r="J174" i="16"/>
  <c r="E174" i="16"/>
  <c r="F174" i="16"/>
  <c r="G174" i="16"/>
  <c r="C174" i="16"/>
  <c r="S242" i="16"/>
  <c r="J242" i="16"/>
  <c r="E242" i="16"/>
  <c r="F242" i="16"/>
  <c r="G242" i="16"/>
  <c r="C242" i="16"/>
  <c r="S251" i="16"/>
  <c r="J251" i="16"/>
  <c r="E251" i="16"/>
  <c r="F251" i="16"/>
  <c r="G251" i="16"/>
  <c r="C251" i="16"/>
  <c r="S250" i="16"/>
  <c r="J250" i="16"/>
  <c r="E250" i="16"/>
  <c r="F250" i="16"/>
  <c r="G250" i="16"/>
  <c r="C250" i="16"/>
  <c r="S5" i="16"/>
  <c r="J5" i="16"/>
  <c r="G5" i="16"/>
  <c r="C5" i="16"/>
  <c r="J43" i="16"/>
  <c r="E43" i="16"/>
  <c r="F43" i="16"/>
  <c r="G43" i="16"/>
  <c r="C43" i="16"/>
  <c r="J52" i="16"/>
  <c r="E52" i="16"/>
  <c r="F52" i="16"/>
  <c r="G52" i="16"/>
  <c r="C52" i="16"/>
  <c r="J56" i="16"/>
  <c r="E56" i="16"/>
  <c r="F56" i="16"/>
  <c r="G56" i="16"/>
  <c r="C56" i="16"/>
  <c r="S55" i="16"/>
  <c r="J55" i="16"/>
  <c r="G55" i="16"/>
  <c r="C55" i="16"/>
  <c r="S54" i="16"/>
  <c r="J54" i="16"/>
  <c r="G54" i="16"/>
  <c r="C54" i="16"/>
  <c r="S137" i="16"/>
  <c r="J137" i="16"/>
  <c r="G137" i="16"/>
  <c r="C137" i="16"/>
  <c r="S124" i="16"/>
  <c r="J124" i="16"/>
  <c r="G124" i="16"/>
  <c r="C124" i="16"/>
  <c r="S102" i="16"/>
  <c r="J102" i="16"/>
  <c r="G102" i="16"/>
  <c r="C102" i="16"/>
  <c r="S81" i="16"/>
  <c r="J81" i="16"/>
  <c r="G81" i="16"/>
  <c r="C81" i="16"/>
  <c r="S68" i="16"/>
  <c r="J68" i="16"/>
  <c r="G68" i="16"/>
  <c r="C68" i="16"/>
  <c r="J142" i="16"/>
  <c r="G142" i="16"/>
  <c r="C142" i="16"/>
  <c r="J238" i="16"/>
  <c r="E238" i="16"/>
  <c r="F238" i="16"/>
  <c r="G238" i="16"/>
  <c r="C238" i="16"/>
  <c r="J237" i="16"/>
  <c r="E237" i="16"/>
  <c r="F237" i="16"/>
  <c r="G237" i="16"/>
  <c r="C237" i="16"/>
  <c r="J136" i="16"/>
  <c r="E136" i="16"/>
  <c r="F136" i="16"/>
  <c r="G136" i="16"/>
  <c r="C136" i="16"/>
  <c r="J73" i="16"/>
  <c r="E73" i="16"/>
  <c r="F73" i="16"/>
  <c r="G73" i="16"/>
  <c r="C73" i="16"/>
  <c r="J192" i="16"/>
  <c r="E192" i="16"/>
  <c r="F192" i="16"/>
  <c r="G192" i="16"/>
  <c r="C192" i="16"/>
  <c r="J191" i="16"/>
  <c r="E191" i="16"/>
  <c r="F191" i="16"/>
  <c r="G191" i="16"/>
  <c r="C191" i="16"/>
  <c r="J229" i="16"/>
  <c r="E229" i="16"/>
  <c r="F229" i="16"/>
  <c r="G229" i="16"/>
  <c r="C229" i="16"/>
  <c r="J96" i="16"/>
  <c r="E96" i="16"/>
  <c r="F96" i="16"/>
  <c r="G96" i="16"/>
  <c r="C96" i="16"/>
  <c r="J28" i="16"/>
  <c r="E28" i="16"/>
  <c r="F28" i="16"/>
  <c r="G28" i="16"/>
  <c r="C28" i="16"/>
  <c r="J12" i="16"/>
  <c r="E12" i="16"/>
  <c r="F12" i="16"/>
  <c r="G12" i="16"/>
  <c r="C12" i="16"/>
  <c r="J53" i="16"/>
  <c r="E53" i="16"/>
  <c r="F53" i="16"/>
  <c r="G53" i="16"/>
  <c r="C53" i="16"/>
  <c r="S127" i="16"/>
  <c r="J127" i="16"/>
  <c r="E127" i="16"/>
  <c r="F127" i="16"/>
  <c r="G127" i="16"/>
  <c r="C127" i="16"/>
  <c r="C3" i="15"/>
  <c r="E193" i="15"/>
  <c r="F193" i="15"/>
  <c r="G193" i="15"/>
  <c r="C193" i="15"/>
  <c r="E212" i="15"/>
  <c r="F212" i="15"/>
  <c r="G212" i="15"/>
  <c r="C212" i="15"/>
  <c r="E126" i="15"/>
  <c r="F126" i="15"/>
  <c r="G126" i="15"/>
  <c r="C126" i="15"/>
  <c r="E44" i="15"/>
  <c r="F44" i="15"/>
  <c r="G44" i="15"/>
  <c r="C44" i="15"/>
  <c r="E112" i="15"/>
  <c r="F112" i="15"/>
  <c r="G112" i="15"/>
  <c r="C112" i="15"/>
  <c r="E16" i="15"/>
  <c r="F16" i="15"/>
  <c r="G16" i="15"/>
  <c r="E15" i="15"/>
  <c r="F15" i="15"/>
  <c r="G15" i="15"/>
  <c r="E14" i="15"/>
  <c r="F14" i="15"/>
  <c r="G14" i="15"/>
  <c r="E8" i="15"/>
  <c r="F8" i="15"/>
  <c r="G8" i="15"/>
  <c r="E7" i="15"/>
  <c r="F7" i="15"/>
  <c r="G7" i="15"/>
  <c r="E13" i="15"/>
  <c r="F13" i="15"/>
  <c r="G13" i="15"/>
  <c r="E6" i="15"/>
  <c r="F6" i="15"/>
  <c r="G6" i="15"/>
  <c r="E43" i="15"/>
  <c r="F43" i="15"/>
  <c r="G43" i="15"/>
  <c r="E42" i="15"/>
  <c r="F42" i="15"/>
  <c r="G42" i="15"/>
  <c r="C42" i="15"/>
  <c r="E236" i="15"/>
  <c r="F236" i="15"/>
  <c r="G236" i="15"/>
  <c r="C236" i="15"/>
  <c r="E178" i="15"/>
  <c r="F178" i="15"/>
  <c r="G178" i="15"/>
  <c r="C178" i="15"/>
  <c r="E30" i="15"/>
  <c r="F30" i="15"/>
  <c r="G30" i="15"/>
  <c r="C30" i="15"/>
  <c r="E29" i="15"/>
  <c r="F29" i="15"/>
  <c r="G29" i="15"/>
  <c r="C29" i="15"/>
  <c r="E28" i="15"/>
  <c r="F28" i="15"/>
  <c r="G28" i="15"/>
  <c r="C28" i="15"/>
  <c r="E27" i="15"/>
  <c r="F27" i="15"/>
  <c r="G27" i="15"/>
  <c r="C27" i="15"/>
  <c r="E26" i="15"/>
  <c r="F26" i="15"/>
  <c r="G26" i="15"/>
  <c r="C26" i="15"/>
  <c r="C118" i="15"/>
  <c r="E41" i="15"/>
  <c r="F41" i="15"/>
  <c r="G41" i="15"/>
  <c r="C41" i="15"/>
  <c r="E72" i="15"/>
  <c r="F72" i="15"/>
  <c r="G72" i="15"/>
  <c r="C72" i="15"/>
  <c r="E94" i="15"/>
  <c r="F94" i="15"/>
  <c r="G94" i="15"/>
  <c r="C94" i="15"/>
  <c r="E93" i="15"/>
  <c r="F93" i="15"/>
  <c r="G93" i="15"/>
  <c r="C93" i="15"/>
  <c r="C144" i="15"/>
  <c r="C51" i="15"/>
  <c r="E232" i="15"/>
  <c r="F232" i="15"/>
  <c r="G232" i="15"/>
  <c r="C232" i="15"/>
  <c r="E247" i="15"/>
  <c r="F247" i="15"/>
  <c r="G247" i="15"/>
  <c r="C247" i="15"/>
  <c r="E252" i="15"/>
  <c r="F252" i="15"/>
  <c r="G252" i="15"/>
  <c r="C252" i="15"/>
  <c r="E180" i="15"/>
  <c r="F180" i="15"/>
  <c r="G180" i="15"/>
  <c r="C180" i="15"/>
  <c r="E218" i="15"/>
  <c r="F218" i="15"/>
  <c r="G218" i="15"/>
  <c r="C218" i="15"/>
  <c r="E9" i="15"/>
  <c r="F9" i="15"/>
  <c r="G9" i="15"/>
  <c r="C9" i="15"/>
  <c r="E111" i="15"/>
  <c r="F111" i="15"/>
  <c r="G111" i="15"/>
  <c r="C111" i="15"/>
  <c r="C75" i="15"/>
  <c r="C85" i="15"/>
  <c r="C92" i="15"/>
  <c r="E101" i="15"/>
  <c r="F101" i="15"/>
  <c r="G101" i="15"/>
  <c r="C101" i="15"/>
  <c r="C174" i="15"/>
  <c r="G70" i="15"/>
  <c r="C70" i="15"/>
  <c r="G83" i="15"/>
  <c r="C83" i="15"/>
  <c r="C151" i="15"/>
  <c r="C203" i="15"/>
  <c r="C202" i="15"/>
  <c r="C219" i="15"/>
  <c r="C242" i="15"/>
  <c r="E143" i="15"/>
  <c r="F143" i="15"/>
  <c r="G143" i="15"/>
  <c r="C143" i="15"/>
  <c r="E192" i="15"/>
  <c r="F192" i="15"/>
  <c r="G192" i="15"/>
  <c r="C192" i="15"/>
  <c r="E225" i="15"/>
  <c r="F225" i="15"/>
  <c r="G225" i="15"/>
  <c r="C225" i="15"/>
  <c r="E191" i="15"/>
  <c r="F191" i="15"/>
  <c r="G191" i="15"/>
  <c r="C191" i="15"/>
  <c r="E211" i="15"/>
  <c r="F211" i="15"/>
  <c r="G211" i="15"/>
  <c r="C211" i="15"/>
  <c r="E142" i="15"/>
  <c r="F142" i="15"/>
  <c r="G142" i="15"/>
  <c r="C142" i="15"/>
  <c r="E173" i="15"/>
  <c r="F173" i="15"/>
  <c r="G173" i="15"/>
  <c r="C173" i="15"/>
  <c r="E172" i="15"/>
  <c r="F172" i="15"/>
  <c r="G172" i="15"/>
  <c r="C172" i="15"/>
  <c r="E210" i="15"/>
  <c r="F210" i="15"/>
  <c r="G210" i="15"/>
  <c r="C210" i="15"/>
  <c r="E171" i="15"/>
  <c r="F171" i="15"/>
  <c r="G171" i="15"/>
  <c r="C171" i="15"/>
  <c r="E170" i="15"/>
  <c r="F170" i="15"/>
  <c r="G170" i="15"/>
  <c r="C170" i="15"/>
  <c r="E69" i="15"/>
  <c r="F69" i="15"/>
  <c r="G69" i="15"/>
  <c r="C69" i="15"/>
  <c r="E68" i="15"/>
  <c r="F68" i="15"/>
  <c r="G68" i="15"/>
  <c r="C68" i="15"/>
  <c r="E67" i="15"/>
  <c r="F67" i="15"/>
  <c r="G67" i="15"/>
  <c r="C67" i="15"/>
  <c r="E100" i="15"/>
  <c r="F100" i="15"/>
  <c r="G100" i="15"/>
  <c r="C100" i="15"/>
  <c r="E99" i="15"/>
  <c r="F99" i="15"/>
  <c r="G99" i="15"/>
  <c r="C99" i="15"/>
  <c r="C40" i="15"/>
  <c r="G110" i="15"/>
  <c r="C110" i="15"/>
  <c r="E141" i="15"/>
  <c r="F141" i="15"/>
  <c r="G141" i="15"/>
  <c r="C141" i="15"/>
  <c r="E140" i="15"/>
  <c r="F140" i="15"/>
  <c r="G140" i="15"/>
  <c r="C140" i="15"/>
  <c r="E169" i="15"/>
  <c r="F169" i="15"/>
  <c r="G169" i="15"/>
  <c r="C169" i="15"/>
  <c r="E139" i="15"/>
  <c r="F139" i="15"/>
  <c r="G139" i="15"/>
  <c r="C139" i="15"/>
  <c r="E138" i="15"/>
  <c r="F138" i="15"/>
  <c r="G138" i="15"/>
  <c r="C138" i="15"/>
  <c r="E168" i="15"/>
  <c r="F168" i="15"/>
  <c r="G168" i="15"/>
  <c r="C168" i="15"/>
  <c r="E190" i="15"/>
  <c r="F190" i="15"/>
  <c r="G190" i="15"/>
  <c r="C190" i="15"/>
  <c r="E189" i="15"/>
  <c r="F189" i="15"/>
  <c r="G189" i="15"/>
  <c r="C189" i="15"/>
  <c r="E209" i="15"/>
  <c r="F209" i="15"/>
  <c r="G209" i="15"/>
  <c r="C209" i="15"/>
  <c r="E167" i="15"/>
  <c r="F167" i="15"/>
  <c r="G167" i="15"/>
  <c r="C167" i="15"/>
  <c r="E208" i="15"/>
  <c r="F208" i="15"/>
  <c r="G208" i="15"/>
  <c r="C208" i="15"/>
  <c r="E188" i="15"/>
  <c r="F188" i="15"/>
  <c r="G188" i="15"/>
  <c r="C188" i="15"/>
  <c r="E231" i="15"/>
  <c r="F231" i="15"/>
  <c r="G231" i="15"/>
  <c r="C231" i="15"/>
  <c r="E166" i="15"/>
  <c r="F166" i="15"/>
  <c r="G166" i="15"/>
  <c r="C166" i="15"/>
  <c r="E165" i="15"/>
  <c r="F165" i="15"/>
  <c r="G165" i="15"/>
  <c r="C165" i="15"/>
  <c r="E147" i="15"/>
  <c r="F147" i="15"/>
  <c r="G147" i="15"/>
  <c r="C147" i="15"/>
  <c r="E146" i="15"/>
  <c r="F146" i="15"/>
  <c r="G146" i="15"/>
  <c r="C146" i="15"/>
  <c r="E164" i="15"/>
  <c r="F164" i="15"/>
  <c r="G164" i="15"/>
  <c r="C164" i="15"/>
  <c r="E163" i="15"/>
  <c r="F163" i="15"/>
  <c r="G163" i="15"/>
  <c r="C163" i="15"/>
  <c r="E162" i="15"/>
  <c r="F162" i="15"/>
  <c r="G162" i="15"/>
  <c r="C162" i="15"/>
  <c r="E207" i="15"/>
  <c r="F207" i="15"/>
  <c r="G207" i="15"/>
  <c r="C207" i="15"/>
  <c r="E161" i="15"/>
  <c r="F161" i="15"/>
  <c r="G161" i="15"/>
  <c r="C161" i="15"/>
  <c r="E160" i="15"/>
  <c r="F160" i="15"/>
  <c r="G160" i="15"/>
  <c r="C160" i="15"/>
  <c r="E137" i="15"/>
  <c r="F137" i="15"/>
  <c r="G137" i="15"/>
  <c r="C137" i="15"/>
  <c r="E136" i="15"/>
  <c r="F136" i="15"/>
  <c r="G136" i="15"/>
  <c r="C136" i="15"/>
  <c r="E135" i="15"/>
  <c r="F135" i="15"/>
  <c r="G135" i="15"/>
  <c r="C135" i="15"/>
  <c r="E25" i="15"/>
  <c r="F25" i="15"/>
  <c r="G25" i="15"/>
  <c r="C25" i="15"/>
  <c r="E24" i="15"/>
  <c r="F24" i="15"/>
  <c r="G24" i="15"/>
  <c r="C24" i="15"/>
  <c r="E91" i="15"/>
  <c r="F91" i="15"/>
  <c r="G91" i="15"/>
  <c r="C91" i="15"/>
  <c r="E245" i="15"/>
  <c r="F245" i="15"/>
  <c r="G245" i="15"/>
  <c r="C245" i="15"/>
  <c r="E221" i="15"/>
  <c r="F221" i="15"/>
  <c r="G221" i="15"/>
  <c r="C221" i="15"/>
  <c r="E241" i="15"/>
  <c r="F241" i="15"/>
  <c r="G241" i="15"/>
  <c r="C241" i="15"/>
  <c r="E181" i="15"/>
  <c r="F181" i="15"/>
  <c r="G181" i="15"/>
  <c r="C181" i="15"/>
  <c r="E220" i="15"/>
  <c r="F220" i="15"/>
  <c r="G220" i="15"/>
  <c r="C220" i="15"/>
  <c r="E240" i="15"/>
  <c r="F240" i="15"/>
  <c r="G240" i="15"/>
  <c r="C240" i="15"/>
  <c r="E159" i="15"/>
  <c r="F159" i="15"/>
  <c r="G159" i="15"/>
  <c r="C159" i="15"/>
  <c r="E158" i="15"/>
  <c r="F158" i="15"/>
  <c r="G158" i="15"/>
  <c r="C158" i="15"/>
  <c r="E199" i="15"/>
  <c r="F199" i="15"/>
  <c r="G199" i="15"/>
  <c r="C199" i="15"/>
  <c r="E224" i="15"/>
  <c r="F224" i="15"/>
  <c r="G224" i="15"/>
  <c r="C224" i="15"/>
  <c r="E157" i="15"/>
  <c r="F157" i="15"/>
  <c r="G157" i="15"/>
  <c r="C157" i="15"/>
  <c r="E201" i="15"/>
  <c r="F201" i="15"/>
  <c r="G201" i="15"/>
  <c r="C201" i="15"/>
  <c r="C22" i="15"/>
  <c r="G74" i="15"/>
  <c r="C74" i="15"/>
  <c r="E239" i="15"/>
  <c r="F239" i="15"/>
  <c r="G239" i="15"/>
  <c r="C239" i="15"/>
  <c r="E117" i="15"/>
  <c r="F117" i="15"/>
  <c r="G117" i="15"/>
  <c r="C117" i="15"/>
  <c r="E120" i="15"/>
  <c r="F120" i="15"/>
  <c r="G120" i="15"/>
  <c r="C120" i="15"/>
  <c r="E177" i="15"/>
  <c r="F177" i="15"/>
  <c r="G177" i="15"/>
  <c r="C177" i="15"/>
  <c r="E23" i="15"/>
  <c r="F23" i="15"/>
  <c r="G23" i="15"/>
  <c r="C23" i="15"/>
  <c r="E57" i="15"/>
  <c r="F57" i="15"/>
  <c r="G57" i="15"/>
  <c r="C57" i="15"/>
  <c r="E73" i="15"/>
  <c r="F73" i="15"/>
  <c r="G73" i="15"/>
  <c r="C73" i="15"/>
  <c r="E21" i="15"/>
  <c r="F21" i="15"/>
  <c r="G21" i="15"/>
  <c r="C21" i="15"/>
  <c r="C115" i="15"/>
  <c r="E217" i="15"/>
  <c r="F217" i="15"/>
  <c r="G217" i="15"/>
  <c r="C217" i="15"/>
  <c r="E216" i="15"/>
  <c r="F216" i="15"/>
  <c r="G216" i="15"/>
  <c r="C216" i="15"/>
  <c r="G82" i="15"/>
  <c r="C82" i="15"/>
  <c r="G81" i="15"/>
  <c r="C81" i="15"/>
  <c r="G56" i="15"/>
  <c r="C56" i="15"/>
  <c r="C125" i="15"/>
  <c r="E32" i="15"/>
  <c r="F32" i="15"/>
  <c r="G32" i="15"/>
  <c r="C32" i="15"/>
  <c r="E55" i="15"/>
  <c r="F55" i="15"/>
  <c r="G55" i="15"/>
  <c r="C55" i="15"/>
  <c r="G127" i="15"/>
  <c r="C127" i="15"/>
  <c r="G227" i="15"/>
  <c r="C227" i="15"/>
  <c r="E50" i="15"/>
  <c r="F50" i="15"/>
  <c r="G50" i="15"/>
  <c r="C50" i="15"/>
  <c r="E49" i="15"/>
  <c r="F49" i="15"/>
  <c r="G49" i="15"/>
  <c r="C49" i="15"/>
  <c r="E95" i="15"/>
  <c r="F95" i="15"/>
  <c r="G95" i="15"/>
  <c r="C95" i="15"/>
  <c r="E150" i="15"/>
  <c r="F150" i="15"/>
  <c r="G150" i="15"/>
  <c r="C150" i="15"/>
  <c r="E2" i="15"/>
  <c r="F2" i="15"/>
  <c r="G2" i="15"/>
  <c r="C2" i="15"/>
  <c r="E39" i="15"/>
  <c r="F39" i="15"/>
  <c r="G39" i="15"/>
  <c r="C39" i="15"/>
  <c r="C109" i="15"/>
  <c r="E80" i="15"/>
  <c r="F80" i="15"/>
  <c r="G80" i="15"/>
  <c r="C80" i="15"/>
  <c r="E108" i="15"/>
  <c r="F108" i="15"/>
  <c r="G108" i="15"/>
  <c r="C108" i="15"/>
  <c r="C89" i="15"/>
  <c r="C134" i="15"/>
  <c r="G214" i="15"/>
  <c r="C214" i="15"/>
  <c r="G34" i="15"/>
  <c r="C34" i="15"/>
  <c r="G90" i="15"/>
  <c r="C90" i="15"/>
  <c r="G116" i="15"/>
  <c r="C116" i="15"/>
  <c r="E79" i="15"/>
  <c r="F79" i="15"/>
  <c r="G79" i="15"/>
  <c r="C79" i="15"/>
  <c r="E78" i="15"/>
  <c r="F78" i="15"/>
  <c r="G78" i="15"/>
  <c r="C78" i="15"/>
  <c r="E77" i="15"/>
  <c r="F77" i="15"/>
  <c r="G77" i="15"/>
  <c r="C77" i="15"/>
  <c r="E133" i="15"/>
  <c r="F133" i="15"/>
  <c r="G133" i="15"/>
  <c r="C133" i="15"/>
  <c r="E200" i="15"/>
  <c r="F200" i="15"/>
  <c r="G200" i="15"/>
  <c r="C200" i="15"/>
  <c r="E156" i="15"/>
  <c r="F156" i="15"/>
  <c r="G156" i="15"/>
  <c r="C156" i="15"/>
  <c r="E182" i="15"/>
  <c r="F182" i="15"/>
  <c r="G182" i="15"/>
  <c r="C182" i="15"/>
  <c r="E149" i="15"/>
  <c r="F149" i="15"/>
  <c r="G149" i="15"/>
  <c r="C149" i="15"/>
  <c r="E66" i="15"/>
  <c r="F66" i="15"/>
  <c r="G66" i="15"/>
  <c r="C66" i="15"/>
  <c r="G54" i="15"/>
  <c r="C54" i="15"/>
  <c r="G38" i="15"/>
  <c r="C38" i="15"/>
  <c r="G65" i="15"/>
  <c r="C65" i="15"/>
  <c r="G64" i="15"/>
  <c r="C64" i="15"/>
  <c r="G37" i="15"/>
  <c r="C37" i="15"/>
  <c r="E20" i="15"/>
  <c r="F20" i="15"/>
  <c r="G20" i="15"/>
  <c r="C20" i="15"/>
  <c r="E198" i="15"/>
  <c r="F198" i="15"/>
  <c r="G198" i="15"/>
  <c r="C198" i="15"/>
  <c r="E107" i="15"/>
  <c r="F107" i="15"/>
  <c r="G107" i="15"/>
  <c r="C107" i="15"/>
  <c r="E106" i="15"/>
  <c r="F106" i="15"/>
  <c r="G106" i="15"/>
  <c r="C106" i="15"/>
  <c r="E155" i="15"/>
  <c r="F155" i="15"/>
  <c r="G155" i="15"/>
  <c r="C155" i="15"/>
  <c r="E132" i="15"/>
  <c r="F132" i="15"/>
  <c r="G132" i="15"/>
  <c r="C132" i="15"/>
  <c r="E19" i="15"/>
  <c r="F19" i="15"/>
  <c r="G19" i="15"/>
  <c r="C19" i="15"/>
  <c r="E105" i="15"/>
  <c r="F105" i="15"/>
  <c r="G105" i="15"/>
  <c r="C105" i="15"/>
  <c r="E197" i="15"/>
  <c r="F197" i="15"/>
  <c r="G197" i="15"/>
  <c r="C197" i="15"/>
  <c r="E204" i="15"/>
  <c r="F204" i="15"/>
  <c r="G204" i="15"/>
  <c r="C204" i="15"/>
  <c r="E213" i="15"/>
  <c r="F213" i="15"/>
  <c r="G213" i="15"/>
  <c r="C213" i="15"/>
  <c r="C238" i="15"/>
  <c r="C222" i="15"/>
  <c r="C233" i="15"/>
  <c r="C237" i="15"/>
  <c r="G84" i="15"/>
  <c r="C84" i="15"/>
  <c r="G98" i="15"/>
  <c r="C98" i="15"/>
  <c r="G131" i="15"/>
  <c r="C131" i="15"/>
  <c r="C31" i="15"/>
  <c r="E12" i="15"/>
  <c r="F12" i="15"/>
  <c r="G12" i="15"/>
  <c r="C12" i="15"/>
  <c r="G194" i="15"/>
  <c r="C194" i="15"/>
  <c r="G179" i="15"/>
  <c r="C179" i="15"/>
  <c r="E87" i="15"/>
  <c r="F87" i="15"/>
  <c r="G87" i="15"/>
  <c r="C87" i="15"/>
  <c r="G154" i="15"/>
  <c r="C154" i="15"/>
  <c r="G196" i="15"/>
  <c r="C196" i="15"/>
  <c r="G226" i="15"/>
  <c r="C226" i="15"/>
  <c r="C246" i="15"/>
  <c r="G76" i="15"/>
  <c r="C76" i="15"/>
  <c r="G104" i="15"/>
  <c r="C104" i="15"/>
  <c r="G86" i="15"/>
  <c r="C86" i="15"/>
  <c r="F114" i="15"/>
  <c r="G114" i="15"/>
  <c r="C114" i="15"/>
  <c r="F153" i="15"/>
  <c r="G153" i="15"/>
  <c r="C153" i="15"/>
  <c r="E36" i="15"/>
  <c r="F36" i="15"/>
  <c r="G36" i="15"/>
  <c r="C36" i="15"/>
  <c r="E230" i="15"/>
  <c r="F230" i="15"/>
  <c r="G230" i="15"/>
  <c r="C230" i="15"/>
  <c r="E229" i="15"/>
  <c r="F229" i="15"/>
  <c r="G229" i="15"/>
  <c r="C229" i="15"/>
  <c r="E187" i="15"/>
  <c r="F187" i="15"/>
  <c r="G187" i="15"/>
  <c r="C187" i="15"/>
  <c r="E206" i="15"/>
  <c r="F206" i="15"/>
  <c r="G206" i="15"/>
  <c r="C206" i="15"/>
  <c r="E186" i="15"/>
  <c r="F186" i="15"/>
  <c r="G186" i="15"/>
  <c r="C186" i="15"/>
  <c r="E223" i="15"/>
  <c r="F223" i="15"/>
  <c r="G223" i="15"/>
  <c r="C223" i="15"/>
  <c r="E11" i="15"/>
  <c r="F11" i="15"/>
  <c r="G11" i="15"/>
  <c r="C11" i="15"/>
  <c r="G97" i="15"/>
  <c r="C97" i="15"/>
  <c r="E18" i="15"/>
  <c r="F18" i="15"/>
  <c r="G18" i="15"/>
  <c r="C18" i="15"/>
  <c r="E17" i="15"/>
  <c r="F17" i="15"/>
  <c r="G17" i="15"/>
  <c r="C17" i="15"/>
  <c r="G103" i="15"/>
  <c r="C103" i="15"/>
  <c r="E5" i="15"/>
  <c r="F5" i="15"/>
  <c r="G5" i="15"/>
  <c r="C5" i="15"/>
  <c r="E48" i="15"/>
  <c r="F48" i="15"/>
  <c r="G48" i="15"/>
  <c r="C48" i="15"/>
  <c r="C47" i="15"/>
  <c r="C113" i="15"/>
  <c r="G71" i="15"/>
  <c r="C71" i="15"/>
  <c r="G176" i="15"/>
  <c r="C176" i="15"/>
  <c r="G244" i="15"/>
  <c r="C244" i="15"/>
  <c r="C254" i="15"/>
  <c r="C253" i="15"/>
  <c r="G10" i="15"/>
  <c r="C10" i="15"/>
  <c r="E152" i="15"/>
  <c r="F152" i="15"/>
  <c r="G152" i="15"/>
  <c r="C152" i="15"/>
  <c r="E124" i="15"/>
  <c r="F124" i="15"/>
  <c r="G124" i="15"/>
  <c r="C124" i="15"/>
  <c r="G63" i="15"/>
  <c r="C63" i="15"/>
  <c r="G62" i="15"/>
  <c r="C62" i="15"/>
  <c r="G61" i="15"/>
  <c r="C61" i="15"/>
  <c r="G60" i="15"/>
  <c r="C60" i="15"/>
  <c r="C35" i="15"/>
  <c r="C185" i="15"/>
  <c r="C145" i="15"/>
  <c r="C215" i="15"/>
  <c r="E195" i="15"/>
  <c r="F195" i="15"/>
  <c r="G195" i="15"/>
  <c r="C195" i="15"/>
  <c r="E248" i="15"/>
  <c r="F248" i="15"/>
  <c r="G248" i="15"/>
  <c r="C248" i="15"/>
  <c r="E228" i="15"/>
  <c r="F228" i="15"/>
  <c r="G228" i="15"/>
  <c r="C228" i="15"/>
  <c r="E249" i="15"/>
  <c r="F249" i="15"/>
  <c r="G249" i="15"/>
  <c r="C249" i="15"/>
  <c r="E251" i="15"/>
  <c r="F251" i="15"/>
  <c r="G251" i="15"/>
  <c r="C251" i="15"/>
  <c r="E250" i="15"/>
  <c r="F250" i="15"/>
  <c r="G250" i="15"/>
  <c r="C250" i="15"/>
  <c r="G4" i="15"/>
  <c r="C4" i="15"/>
  <c r="E33" i="15"/>
  <c r="F33" i="15"/>
  <c r="G33" i="15"/>
  <c r="C33" i="15"/>
  <c r="E45" i="15"/>
  <c r="F45" i="15"/>
  <c r="G45" i="15"/>
  <c r="C45" i="15"/>
  <c r="E46" i="15"/>
  <c r="F46" i="15"/>
  <c r="G46" i="15"/>
  <c r="C46" i="15"/>
  <c r="G53" i="15"/>
  <c r="C53" i="15"/>
  <c r="G52" i="15"/>
  <c r="C52" i="15"/>
  <c r="G175" i="15"/>
  <c r="C175" i="15"/>
  <c r="G148" i="15"/>
  <c r="C148" i="15"/>
  <c r="G119" i="15"/>
  <c r="C119" i="15"/>
  <c r="G102" i="15"/>
  <c r="C102" i="15"/>
  <c r="G88" i="15"/>
  <c r="C88" i="15"/>
  <c r="G130" i="15"/>
  <c r="C130" i="15"/>
  <c r="E235" i="15"/>
  <c r="F235" i="15"/>
  <c r="G235" i="15"/>
  <c r="C235" i="15"/>
  <c r="E234" i="15"/>
  <c r="F234" i="15"/>
  <c r="G234" i="15"/>
  <c r="C234" i="15"/>
  <c r="E123" i="15"/>
  <c r="F123" i="15"/>
  <c r="G123" i="15"/>
  <c r="C123" i="15"/>
  <c r="E59" i="15"/>
  <c r="F59" i="15"/>
  <c r="G59" i="15"/>
  <c r="C59" i="15"/>
  <c r="E184" i="15"/>
  <c r="F184" i="15"/>
  <c r="G184" i="15"/>
  <c r="C184" i="15"/>
  <c r="E183" i="15"/>
  <c r="F183" i="15"/>
  <c r="G183" i="15"/>
  <c r="C183" i="15"/>
  <c r="E243" i="15"/>
  <c r="F243" i="15"/>
  <c r="G243" i="15"/>
  <c r="C243" i="15"/>
  <c r="E129" i="15"/>
  <c r="F129" i="15"/>
  <c r="G129" i="15"/>
  <c r="C129" i="15"/>
  <c r="E96" i="15"/>
  <c r="F96" i="15"/>
  <c r="G96" i="15"/>
  <c r="C96" i="15"/>
  <c r="E58" i="15"/>
  <c r="F58" i="15"/>
  <c r="G58" i="15"/>
  <c r="C58" i="15"/>
  <c r="E128" i="15"/>
  <c r="F128" i="15"/>
  <c r="G128" i="15"/>
  <c r="C128" i="15"/>
  <c r="E205" i="15"/>
  <c r="F205" i="15"/>
  <c r="G205" i="15"/>
  <c r="C205" i="15"/>
  <c r="O2" i="1"/>
  <c r="AR2" i="1"/>
  <c r="O3" i="1"/>
  <c r="AR3" i="1"/>
  <c r="O4" i="1"/>
  <c r="AR4" i="1"/>
  <c r="O5" i="1"/>
  <c r="AR5" i="1"/>
  <c r="O6" i="1"/>
  <c r="AR6" i="1"/>
  <c r="O7" i="1"/>
  <c r="AR7" i="1"/>
  <c r="O8" i="1"/>
  <c r="AR8" i="1"/>
  <c r="O9" i="1"/>
  <c r="AR9" i="1"/>
  <c r="O10" i="1"/>
  <c r="AR10" i="1"/>
  <c r="O11" i="1"/>
  <c r="AR11" i="1"/>
  <c r="O12" i="1"/>
  <c r="AR12" i="1"/>
  <c r="O13" i="1"/>
  <c r="AR13" i="1"/>
  <c r="O14" i="1"/>
  <c r="AR14" i="1"/>
  <c r="AO15" i="1"/>
  <c r="O15" i="1"/>
  <c r="AR15" i="1"/>
  <c r="AO16" i="1"/>
  <c r="O16" i="1"/>
  <c r="AR16" i="1"/>
  <c r="AO17" i="1"/>
  <c r="O17" i="1"/>
  <c r="AR17" i="1"/>
  <c r="AO18" i="1"/>
  <c r="O18" i="1"/>
  <c r="AR18" i="1"/>
  <c r="AO19" i="1"/>
  <c r="O19" i="1"/>
  <c r="AR19" i="1"/>
  <c r="O20" i="1"/>
  <c r="AR20" i="1"/>
  <c r="O21" i="1"/>
  <c r="AR21" i="1"/>
  <c r="AO22" i="1"/>
  <c r="O22" i="1"/>
  <c r="AR22" i="1"/>
  <c r="AO23" i="1"/>
  <c r="O23" i="1"/>
  <c r="AR23" i="1"/>
  <c r="AO24" i="1"/>
  <c r="O24" i="1"/>
  <c r="AR24" i="1"/>
  <c r="AO25" i="1"/>
  <c r="O25" i="1"/>
  <c r="AR25" i="1"/>
  <c r="O26" i="1"/>
  <c r="AR26" i="1"/>
  <c r="O27" i="1"/>
  <c r="AR27" i="1"/>
  <c r="O28" i="1"/>
  <c r="AR28" i="1"/>
  <c r="O29" i="1"/>
  <c r="AR29" i="1"/>
  <c r="O30" i="1"/>
  <c r="AR30" i="1"/>
  <c r="O31" i="1"/>
  <c r="AR31" i="1"/>
  <c r="O32" i="1"/>
  <c r="AR32" i="1"/>
  <c r="O33" i="1"/>
  <c r="AR33" i="1"/>
  <c r="O34" i="1"/>
  <c r="AR34" i="1"/>
  <c r="O35" i="1"/>
  <c r="AR35" i="1"/>
  <c r="AO36" i="1"/>
  <c r="M36" i="1"/>
  <c r="N36" i="1"/>
  <c r="O36" i="1"/>
  <c r="AR36" i="1"/>
  <c r="AO37" i="1"/>
  <c r="M37" i="1"/>
  <c r="N37" i="1"/>
  <c r="O37" i="1"/>
  <c r="AR37" i="1"/>
  <c r="AO38" i="1"/>
  <c r="M38" i="1"/>
  <c r="N38" i="1"/>
  <c r="O38" i="1"/>
  <c r="AR38" i="1"/>
  <c r="AO39" i="1"/>
  <c r="M39" i="1"/>
  <c r="N39" i="1"/>
  <c r="O39" i="1"/>
  <c r="AR39" i="1"/>
  <c r="O40" i="1"/>
  <c r="AR40" i="1"/>
  <c r="AO41" i="1"/>
  <c r="O41" i="1"/>
  <c r="AR41" i="1"/>
  <c r="AN42" i="1"/>
  <c r="AO42" i="1"/>
  <c r="M42" i="1"/>
  <c r="N42" i="1"/>
  <c r="O42" i="1"/>
  <c r="AR42" i="1"/>
  <c r="AR43" i="1"/>
  <c r="AR44" i="1"/>
  <c r="AO45" i="1"/>
  <c r="M45" i="1"/>
  <c r="N45" i="1"/>
  <c r="O45" i="1"/>
  <c r="AR45" i="1"/>
  <c r="AO46" i="1"/>
  <c r="M46" i="1"/>
  <c r="N46" i="1"/>
  <c r="O46" i="1"/>
  <c r="AR46" i="1"/>
  <c r="AO47" i="1"/>
  <c r="M47" i="1"/>
  <c r="N47" i="1"/>
  <c r="O47" i="1"/>
  <c r="AR47" i="1"/>
  <c r="O48" i="1"/>
  <c r="AR48" i="1"/>
  <c r="O49" i="1"/>
  <c r="AR49" i="1"/>
  <c r="AN50" i="1"/>
  <c r="AO50" i="1"/>
  <c r="O50" i="1"/>
  <c r="AR50" i="1"/>
  <c r="AN51" i="1"/>
  <c r="AO51" i="1"/>
  <c r="O51" i="1"/>
  <c r="AR51" i="1"/>
  <c r="AO52" i="1"/>
  <c r="M52" i="1"/>
  <c r="N52" i="1"/>
  <c r="O52" i="1"/>
  <c r="AR52" i="1"/>
  <c r="AO53" i="1"/>
  <c r="O53" i="1"/>
  <c r="AR53" i="1"/>
  <c r="AN54" i="1"/>
  <c r="AO54" i="1"/>
  <c r="O54" i="1"/>
  <c r="AR54" i="1"/>
  <c r="AN55" i="1"/>
  <c r="AO55" i="1"/>
  <c r="O55" i="1"/>
  <c r="AR55" i="1"/>
  <c r="AO56" i="1"/>
  <c r="O56" i="1"/>
  <c r="AR56" i="1"/>
  <c r="AN57" i="1"/>
  <c r="AO57" i="1"/>
  <c r="O57" i="1"/>
  <c r="AR57" i="1"/>
  <c r="AN58" i="1"/>
  <c r="AO58" i="1"/>
  <c r="O58" i="1"/>
  <c r="AR58" i="1"/>
  <c r="AN59" i="1"/>
  <c r="AO59" i="1"/>
  <c r="O59" i="1"/>
  <c r="AR59" i="1"/>
  <c r="AN60" i="1"/>
  <c r="AO60" i="1"/>
  <c r="O60" i="1"/>
  <c r="AR60" i="1"/>
  <c r="AN61" i="1"/>
  <c r="AO61" i="1"/>
  <c r="O61" i="1"/>
  <c r="AR61" i="1"/>
  <c r="AN62" i="1"/>
  <c r="AO62" i="1"/>
  <c r="O62" i="1"/>
  <c r="AR62" i="1"/>
  <c r="AN63" i="1"/>
  <c r="AO63" i="1"/>
  <c r="O63" i="1"/>
  <c r="AR63" i="1"/>
  <c r="AO64" i="1"/>
  <c r="O64" i="1"/>
  <c r="AR64" i="1"/>
  <c r="AO65" i="1"/>
  <c r="O65" i="1"/>
  <c r="AR65" i="1"/>
  <c r="AO66" i="1"/>
  <c r="O66" i="1"/>
  <c r="AR66" i="1"/>
  <c r="O67" i="1"/>
  <c r="AR67" i="1"/>
  <c r="O68" i="1"/>
  <c r="AR68" i="1"/>
  <c r="O69" i="1"/>
  <c r="AR69" i="1"/>
  <c r="O70" i="1"/>
  <c r="AR70" i="1"/>
  <c r="O71" i="1"/>
  <c r="AR71" i="1"/>
  <c r="O72" i="1"/>
  <c r="AR72" i="1"/>
  <c r="O73" i="1"/>
  <c r="AR73" i="1"/>
  <c r="O74" i="1"/>
  <c r="AR74" i="1"/>
  <c r="O75" i="1"/>
  <c r="AR75" i="1"/>
  <c r="AO76" i="1"/>
  <c r="O76" i="1"/>
  <c r="AR76" i="1"/>
  <c r="AR77" i="1"/>
  <c r="AN78" i="1"/>
  <c r="AO78" i="1"/>
  <c r="M78" i="1"/>
  <c r="N78" i="1"/>
  <c r="O78" i="1"/>
  <c r="AR78" i="1"/>
  <c r="AN79" i="1"/>
  <c r="AO79" i="1"/>
  <c r="M79" i="1"/>
  <c r="N79" i="1"/>
  <c r="O79" i="1"/>
  <c r="AR79" i="1"/>
  <c r="AN80" i="1"/>
  <c r="AO80" i="1"/>
  <c r="M80" i="1"/>
  <c r="N80" i="1"/>
  <c r="O80" i="1"/>
  <c r="AR80" i="1"/>
  <c r="O81" i="1"/>
  <c r="AR81" i="1"/>
  <c r="O82" i="1"/>
  <c r="AR82" i="1"/>
  <c r="O83" i="1"/>
  <c r="AR83" i="1"/>
  <c r="O84" i="1"/>
  <c r="AR84" i="1"/>
  <c r="O85" i="1"/>
  <c r="AR85" i="1"/>
  <c r="AN86" i="1"/>
  <c r="AO86" i="1"/>
  <c r="O86" i="1"/>
  <c r="AR86" i="1"/>
  <c r="AO87" i="1"/>
  <c r="O87" i="1"/>
  <c r="AR87" i="1"/>
  <c r="O88" i="1"/>
  <c r="AR88" i="1"/>
  <c r="AO89" i="1"/>
  <c r="O89" i="1"/>
  <c r="AR89" i="1"/>
  <c r="AN90" i="1"/>
  <c r="AO90" i="1"/>
  <c r="O90" i="1"/>
  <c r="AR90" i="1"/>
  <c r="O91" i="1"/>
  <c r="AR91" i="1"/>
  <c r="O92" i="1"/>
  <c r="AR92" i="1"/>
  <c r="AO93" i="1"/>
  <c r="O93" i="1"/>
  <c r="AR93" i="1"/>
  <c r="AO94" i="1"/>
  <c r="O94" i="1"/>
  <c r="AR94" i="1"/>
  <c r="AO95" i="1"/>
  <c r="O95" i="1"/>
  <c r="AR95" i="1"/>
  <c r="AO96" i="1"/>
  <c r="O96" i="1"/>
  <c r="AR96" i="1"/>
  <c r="AO97" i="1"/>
  <c r="O97" i="1"/>
  <c r="AR97" i="1"/>
  <c r="AO98" i="1"/>
  <c r="O98" i="1"/>
  <c r="AR98" i="1"/>
  <c r="AO99" i="1"/>
  <c r="O99" i="1"/>
  <c r="AR99" i="1"/>
  <c r="AN100" i="1"/>
  <c r="AO100" i="1"/>
  <c r="O100" i="1"/>
  <c r="AR100" i="1"/>
  <c r="AN101" i="1"/>
  <c r="AO101" i="1"/>
  <c r="O101" i="1"/>
  <c r="AR101" i="1"/>
  <c r="AO102" i="1"/>
  <c r="O102" i="1"/>
  <c r="AR102" i="1"/>
  <c r="AO103" i="1"/>
  <c r="O103" i="1"/>
  <c r="AR103" i="1"/>
  <c r="AO104" i="1"/>
  <c r="O104" i="1"/>
  <c r="AR104" i="1"/>
  <c r="AN105" i="1"/>
  <c r="AO105" i="1"/>
  <c r="O105" i="1"/>
  <c r="AR105" i="1"/>
  <c r="AN106" i="1"/>
  <c r="AO106" i="1"/>
  <c r="O106" i="1"/>
  <c r="AR106" i="1"/>
  <c r="AN107" i="1"/>
  <c r="AO107" i="1"/>
  <c r="O107" i="1"/>
  <c r="AR107" i="1"/>
  <c r="AN108" i="1"/>
  <c r="AO108" i="1"/>
  <c r="O108" i="1"/>
  <c r="AR108" i="1"/>
  <c r="AN109" i="1"/>
  <c r="AO109" i="1"/>
  <c r="O109" i="1"/>
  <c r="AR109" i="1"/>
  <c r="O110" i="1"/>
  <c r="AR110" i="1"/>
  <c r="O111" i="1"/>
  <c r="AR111" i="1"/>
  <c r="O112" i="1"/>
  <c r="AR112" i="1"/>
  <c r="O113" i="1"/>
  <c r="AR113" i="1"/>
  <c r="AO114" i="1"/>
  <c r="O114" i="1"/>
  <c r="AR114" i="1"/>
  <c r="AO115" i="1"/>
  <c r="O115" i="1"/>
  <c r="AR115" i="1"/>
  <c r="AN116" i="1"/>
  <c r="AO116" i="1"/>
  <c r="O116" i="1"/>
  <c r="AR116" i="1"/>
  <c r="AN117" i="1"/>
  <c r="AO117" i="1"/>
  <c r="O117" i="1"/>
  <c r="AR117" i="1"/>
  <c r="AN118" i="1"/>
  <c r="AO118" i="1"/>
  <c r="AR118" i="1"/>
  <c r="AN119" i="1"/>
  <c r="AO119" i="1"/>
  <c r="O119" i="1"/>
  <c r="AR119" i="1"/>
  <c r="AN120" i="1"/>
  <c r="AO120" i="1"/>
  <c r="O120" i="1"/>
  <c r="AR120" i="1"/>
  <c r="O121" i="1"/>
  <c r="AR121" i="1"/>
  <c r="O122" i="1"/>
  <c r="AR122" i="1"/>
  <c r="AO123" i="1"/>
  <c r="O123" i="1"/>
  <c r="AR123" i="1"/>
  <c r="AO124" i="1"/>
  <c r="O124" i="1"/>
  <c r="AR124" i="1"/>
  <c r="O125" i="1"/>
  <c r="AR125" i="1"/>
  <c r="AO126" i="1"/>
  <c r="O126" i="1"/>
  <c r="AR126" i="1"/>
  <c r="AN127" i="1"/>
  <c r="AO127" i="1"/>
  <c r="O127" i="1"/>
  <c r="AR127" i="1"/>
  <c r="AN128" i="1"/>
  <c r="AO128" i="1"/>
  <c r="O128" i="1"/>
  <c r="AR128" i="1"/>
  <c r="AR129" i="1"/>
  <c r="AN130" i="1"/>
  <c r="AO130" i="1"/>
  <c r="O130" i="1"/>
  <c r="AR130" i="1"/>
  <c r="O131" i="1"/>
  <c r="AR131" i="1"/>
  <c r="O132" i="1"/>
  <c r="AR132" i="1"/>
  <c r="AN133" i="1"/>
  <c r="AO133" i="1"/>
  <c r="O133" i="1"/>
  <c r="AR133" i="1"/>
  <c r="AN134" i="1"/>
  <c r="AO134" i="1"/>
  <c r="O134" i="1"/>
  <c r="AR134" i="1"/>
  <c r="O135" i="1"/>
  <c r="AR135" i="1"/>
  <c r="O136" i="1"/>
  <c r="AR136" i="1"/>
  <c r="O137" i="1"/>
  <c r="AR137" i="1"/>
  <c r="O138" i="1"/>
  <c r="AR138" i="1"/>
  <c r="O139" i="1"/>
  <c r="AR139" i="1"/>
  <c r="AN140" i="1"/>
  <c r="AO140" i="1"/>
  <c r="O140" i="1"/>
  <c r="AR140" i="1"/>
  <c r="O141" i="1"/>
  <c r="AR141" i="1"/>
  <c r="AN142" i="1"/>
  <c r="AO142" i="1"/>
  <c r="O142" i="1"/>
  <c r="AR142" i="1"/>
  <c r="AN143" i="1"/>
  <c r="AO143" i="1"/>
  <c r="O143" i="1"/>
  <c r="AR143" i="1"/>
  <c r="M144" i="1"/>
  <c r="N144" i="1"/>
  <c r="O144" i="1"/>
  <c r="AR144" i="1"/>
  <c r="O145" i="1"/>
  <c r="AR145" i="1"/>
  <c r="AN146" i="1"/>
  <c r="AO146" i="1"/>
  <c r="O146" i="1"/>
  <c r="AR146" i="1"/>
  <c r="AN147" i="1"/>
  <c r="AO147" i="1"/>
  <c r="O147" i="1"/>
  <c r="AR147" i="1"/>
  <c r="AN148" i="1"/>
  <c r="AO148" i="1"/>
  <c r="O148" i="1"/>
  <c r="AR148" i="1"/>
  <c r="AN149" i="1"/>
  <c r="AO149" i="1"/>
  <c r="O149" i="1"/>
  <c r="AR149" i="1"/>
  <c r="AN150" i="1"/>
  <c r="AO150" i="1"/>
  <c r="O150" i="1"/>
  <c r="AR150" i="1"/>
  <c r="AN151" i="1"/>
  <c r="AO151" i="1"/>
  <c r="O151" i="1"/>
  <c r="AR151" i="1"/>
  <c r="AN152" i="1"/>
  <c r="AO152" i="1"/>
  <c r="O152" i="1"/>
  <c r="AR152" i="1"/>
  <c r="AN153" i="1"/>
  <c r="AO153" i="1"/>
  <c r="O153" i="1"/>
  <c r="AR153" i="1"/>
  <c r="AN154" i="1"/>
  <c r="AO154" i="1"/>
  <c r="O154" i="1"/>
  <c r="AR154" i="1"/>
  <c r="AN155" i="1"/>
  <c r="AO155" i="1"/>
  <c r="O155" i="1"/>
  <c r="AR155" i="1"/>
  <c r="AN156" i="1"/>
  <c r="AO156" i="1"/>
  <c r="O156" i="1"/>
  <c r="AR156" i="1"/>
  <c r="AN157" i="1"/>
  <c r="AO157" i="1"/>
  <c r="O157" i="1"/>
  <c r="AR157" i="1"/>
  <c r="O158" i="1"/>
  <c r="AR158" i="1"/>
  <c r="O159" i="1"/>
  <c r="AR159" i="1"/>
  <c r="O160" i="1"/>
  <c r="AR160" i="1"/>
  <c r="O161" i="1"/>
  <c r="AR161" i="1"/>
  <c r="O162" i="1"/>
  <c r="AR162" i="1"/>
  <c r="O163" i="1"/>
  <c r="AR163" i="1"/>
  <c r="AO164" i="1"/>
  <c r="O164" i="1"/>
  <c r="AR164" i="1"/>
  <c r="AO165" i="1"/>
  <c r="O165" i="1"/>
  <c r="AR165" i="1"/>
  <c r="AO166" i="1"/>
  <c r="O166" i="1"/>
  <c r="AR166" i="1"/>
  <c r="AO167" i="1"/>
  <c r="O167" i="1"/>
  <c r="AR167" i="1"/>
  <c r="AO168" i="1"/>
  <c r="O168" i="1"/>
  <c r="AR168" i="1"/>
  <c r="AO169" i="1"/>
  <c r="O169" i="1"/>
  <c r="AR169" i="1"/>
  <c r="AO170" i="1"/>
  <c r="O170" i="1"/>
  <c r="AR170" i="1"/>
  <c r="AO171" i="1"/>
  <c r="O171" i="1"/>
  <c r="AR171" i="1"/>
  <c r="AO172" i="1"/>
  <c r="O172" i="1"/>
  <c r="AR172" i="1"/>
  <c r="AO173" i="1"/>
  <c r="O173" i="1"/>
  <c r="AR173" i="1"/>
  <c r="AO174" i="1"/>
  <c r="O174" i="1"/>
  <c r="AR174" i="1"/>
  <c r="AO175" i="1"/>
  <c r="O175" i="1"/>
  <c r="AR175" i="1"/>
  <c r="AO176" i="1"/>
  <c r="O176" i="1"/>
  <c r="AR176" i="1"/>
  <c r="AO177" i="1"/>
  <c r="O177" i="1"/>
  <c r="AR177" i="1"/>
  <c r="AO178" i="1"/>
  <c r="O178" i="1"/>
  <c r="AR178" i="1"/>
  <c r="AO179" i="1"/>
  <c r="O179" i="1"/>
  <c r="AR179" i="1"/>
  <c r="AO180" i="1"/>
  <c r="O180" i="1"/>
  <c r="AR180" i="1"/>
  <c r="AO181" i="1"/>
  <c r="O181" i="1"/>
  <c r="AR181" i="1"/>
  <c r="AO182" i="1"/>
  <c r="O182" i="1"/>
  <c r="AR182" i="1"/>
  <c r="AO183" i="1"/>
  <c r="O183" i="1"/>
  <c r="AR183" i="1"/>
  <c r="AO184" i="1"/>
  <c r="O184" i="1"/>
  <c r="AR184" i="1"/>
  <c r="AN185" i="1"/>
  <c r="AO185" i="1"/>
  <c r="O185" i="1"/>
  <c r="AR185" i="1"/>
  <c r="AN186" i="1"/>
  <c r="AO186" i="1"/>
  <c r="O186" i="1"/>
  <c r="AR186" i="1"/>
  <c r="O187" i="1"/>
  <c r="AR187" i="1"/>
  <c r="O188" i="1"/>
  <c r="AR188" i="1"/>
  <c r="AN189" i="1"/>
  <c r="AO189" i="1"/>
  <c r="O189" i="1"/>
  <c r="AR189" i="1"/>
  <c r="AN190" i="1"/>
  <c r="AO190" i="1"/>
  <c r="O190" i="1"/>
  <c r="AR190" i="1"/>
  <c r="AN191" i="1"/>
  <c r="AO191" i="1"/>
  <c r="O191" i="1"/>
  <c r="AR191" i="1"/>
  <c r="AN192" i="1"/>
  <c r="AO192" i="1"/>
  <c r="O192" i="1"/>
  <c r="AR192" i="1"/>
  <c r="AN193" i="1"/>
  <c r="AO193" i="1"/>
  <c r="O193" i="1"/>
  <c r="AR193" i="1"/>
  <c r="O194" i="1"/>
  <c r="AR194" i="1"/>
  <c r="O195" i="1"/>
  <c r="AR195" i="1"/>
  <c r="O196" i="1"/>
  <c r="AR196" i="1"/>
  <c r="O197" i="1"/>
  <c r="AR197" i="1"/>
  <c r="O198" i="1"/>
  <c r="AR198" i="1"/>
  <c r="O199" i="1"/>
  <c r="AR199" i="1"/>
  <c r="O200" i="1"/>
  <c r="AR200" i="1"/>
  <c r="O201" i="1"/>
  <c r="AR201" i="1"/>
  <c r="O202" i="1"/>
  <c r="AR202" i="1"/>
  <c r="O203" i="1"/>
  <c r="AR203" i="1"/>
  <c r="O204" i="1"/>
  <c r="AR204" i="1"/>
  <c r="O205" i="1"/>
  <c r="AR205" i="1"/>
  <c r="O206" i="1"/>
  <c r="AR206" i="1"/>
  <c r="O207" i="1"/>
  <c r="AR207" i="1"/>
  <c r="O208" i="1"/>
  <c r="AR208" i="1"/>
  <c r="O209" i="1"/>
  <c r="AR209" i="1"/>
  <c r="O210" i="1"/>
  <c r="AR210" i="1"/>
  <c r="AO211" i="1"/>
  <c r="M211" i="1"/>
  <c r="N211" i="1"/>
  <c r="O211" i="1"/>
  <c r="AR211" i="1"/>
  <c r="O212" i="1"/>
  <c r="AR212" i="1"/>
  <c r="O213" i="1"/>
  <c r="AR213" i="1"/>
  <c r="O214" i="1"/>
  <c r="AR214" i="1"/>
  <c r="AO215" i="1"/>
  <c r="O215" i="1"/>
  <c r="AR215" i="1"/>
  <c r="AO216" i="1"/>
  <c r="O216" i="1"/>
  <c r="AR216" i="1"/>
  <c r="AO217" i="1"/>
  <c r="O217" i="1"/>
  <c r="AR217" i="1"/>
  <c r="AO218" i="1"/>
  <c r="O218" i="1"/>
  <c r="AR218" i="1"/>
  <c r="AO219" i="1"/>
  <c r="O219" i="1"/>
  <c r="AR219" i="1"/>
  <c r="AO220" i="1"/>
  <c r="O220" i="1"/>
  <c r="AR220" i="1"/>
  <c r="AO221" i="1"/>
  <c r="O221" i="1"/>
  <c r="AR221" i="1"/>
  <c r="AO222" i="1"/>
  <c r="O222" i="1"/>
  <c r="AR222" i="1"/>
  <c r="AO223" i="1"/>
  <c r="O223" i="1"/>
  <c r="AR223" i="1"/>
  <c r="AO224" i="1"/>
  <c r="O224" i="1"/>
  <c r="AR224" i="1"/>
  <c r="AN225" i="1"/>
  <c r="AO225" i="1"/>
  <c r="O225" i="1"/>
  <c r="AR225" i="1"/>
  <c r="AN226" i="1"/>
  <c r="AO226" i="1"/>
  <c r="AR226" i="1"/>
  <c r="AN227" i="1"/>
  <c r="AO227" i="1"/>
  <c r="AR227" i="1"/>
  <c r="AN228" i="1"/>
  <c r="AO228" i="1"/>
  <c r="O228" i="1"/>
  <c r="AR228" i="1"/>
  <c r="AN229" i="1"/>
  <c r="AO229" i="1"/>
  <c r="O229" i="1"/>
  <c r="AR229" i="1"/>
  <c r="AN230" i="1"/>
  <c r="AO230" i="1"/>
  <c r="O230" i="1"/>
  <c r="AR230" i="1"/>
  <c r="AN231" i="1"/>
  <c r="AO231" i="1"/>
  <c r="O231" i="1"/>
  <c r="AR231" i="1"/>
  <c r="AN232" i="1"/>
  <c r="AO232" i="1"/>
  <c r="AR232" i="1"/>
  <c r="O233" i="1"/>
  <c r="AR233" i="1"/>
  <c r="O234" i="1"/>
  <c r="AR234" i="1"/>
  <c r="O237" i="1"/>
  <c r="AR237" i="1"/>
  <c r="AO238" i="1"/>
  <c r="O238" i="1"/>
  <c r="AR238" i="1"/>
  <c r="AO239" i="1"/>
  <c r="O239" i="1"/>
  <c r="AR239" i="1"/>
  <c r="AN249" i="1"/>
  <c r="AO249" i="1"/>
  <c r="O249" i="1"/>
  <c r="AR249" i="1"/>
  <c r="AO250" i="1"/>
  <c r="O250" i="1"/>
  <c r="AR250" i="1"/>
  <c r="O251" i="1"/>
  <c r="AR251" i="1"/>
  <c r="AN252" i="1"/>
  <c r="AO252" i="1"/>
  <c r="O252" i="1"/>
  <c r="AR252" i="1"/>
  <c r="AN253" i="1"/>
  <c r="AO253" i="1"/>
  <c r="O253" i="1"/>
  <c r="AR253" i="1"/>
  <c r="AO254" i="1"/>
  <c r="O254" i="1"/>
  <c r="AR254" i="1"/>
  <c r="AR256" i="1"/>
  <c r="AP2" i="1"/>
  <c r="AP3" i="1"/>
  <c r="AP4" i="1"/>
  <c r="AP5" i="1"/>
  <c r="AP6" i="1"/>
  <c r="AP7" i="1"/>
  <c r="AM8" i="1"/>
  <c r="AP8" i="1"/>
  <c r="AM9" i="1"/>
  <c r="AP9" i="1"/>
  <c r="AM10" i="1"/>
  <c r="AP10" i="1"/>
  <c r="AM11" i="1"/>
  <c r="AP11" i="1"/>
  <c r="AM12" i="1"/>
  <c r="AP12" i="1"/>
  <c r="AM13" i="1"/>
  <c r="AP13" i="1"/>
  <c r="AM14" i="1"/>
  <c r="AP14" i="1"/>
  <c r="AP15" i="1"/>
  <c r="AP16" i="1"/>
  <c r="AP17" i="1"/>
  <c r="AP18" i="1"/>
  <c r="AP19" i="1"/>
  <c r="AP20" i="1"/>
  <c r="AP21" i="1"/>
  <c r="AM22" i="1"/>
  <c r="AP22" i="1"/>
  <c r="AM23" i="1"/>
  <c r="AP23" i="1"/>
  <c r="AM24" i="1"/>
  <c r="AP24" i="1"/>
  <c r="AM25" i="1"/>
  <c r="AP25" i="1"/>
  <c r="AM26" i="1"/>
  <c r="AP26" i="1"/>
  <c r="AM27" i="1"/>
  <c r="AP27" i="1"/>
  <c r="AM28" i="1"/>
  <c r="AP28" i="1"/>
  <c r="AM29" i="1"/>
  <c r="AP29" i="1"/>
  <c r="AM30" i="1"/>
  <c r="AP30" i="1"/>
  <c r="AM31" i="1"/>
  <c r="AP31" i="1"/>
  <c r="AM32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M45" i="1"/>
  <c r="AP45" i="1"/>
  <c r="AM46" i="1"/>
  <c r="AP46" i="1"/>
  <c r="AM47" i="1"/>
  <c r="AP47" i="1"/>
  <c r="AP48" i="1"/>
  <c r="AP49" i="1"/>
  <c r="AP50" i="1"/>
  <c r="AP51" i="1"/>
  <c r="AM52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M64" i="1"/>
  <c r="AP64" i="1"/>
  <c r="AM65" i="1"/>
  <c r="AP65" i="1"/>
  <c r="AM66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N85" i="1"/>
  <c r="AM85" i="1"/>
  <c r="AP85" i="1"/>
  <c r="AP86" i="1"/>
  <c r="AM87" i="1"/>
  <c r="AP87" i="1"/>
  <c r="AM88" i="1"/>
  <c r="AP88" i="1"/>
  <c r="AM89" i="1"/>
  <c r="AP89" i="1"/>
  <c r="AP90" i="1"/>
  <c r="AP91" i="1"/>
  <c r="AP92" i="1"/>
  <c r="AM93" i="1"/>
  <c r="AP93" i="1"/>
  <c r="AM94" i="1"/>
  <c r="AP94" i="1"/>
  <c r="AM95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M125" i="1"/>
  <c r="AP125" i="1"/>
  <c r="AM126" i="1"/>
  <c r="AP126" i="1"/>
  <c r="AP127" i="1"/>
  <c r="AP128" i="1"/>
  <c r="AN129" i="1"/>
  <c r="AM129" i="1"/>
  <c r="AP129" i="1"/>
  <c r="AP130" i="1"/>
  <c r="AP131" i="1"/>
  <c r="AP132" i="1"/>
  <c r="AP133" i="1"/>
  <c r="AP134" i="1"/>
  <c r="AP135" i="1"/>
  <c r="AM136" i="1"/>
  <c r="AP136" i="1"/>
  <c r="AM137" i="1"/>
  <c r="AP137" i="1"/>
  <c r="AM138" i="1"/>
  <c r="AP138" i="1"/>
  <c r="AM139" i="1"/>
  <c r="AP139" i="1"/>
  <c r="AP140" i="1"/>
  <c r="AP141" i="1"/>
  <c r="AP142" i="1"/>
  <c r="AP143" i="1"/>
  <c r="AM144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M215" i="1"/>
  <c r="AP215" i="1"/>
  <c r="AM216" i="1"/>
  <c r="AP216" i="1"/>
  <c r="AM217" i="1"/>
  <c r="AP217" i="1"/>
  <c r="AM218" i="1"/>
  <c r="AP218" i="1"/>
  <c r="AM219" i="1"/>
  <c r="AP219" i="1"/>
  <c r="AM220" i="1"/>
  <c r="AP220" i="1"/>
  <c r="AM221" i="1"/>
  <c r="AP221" i="1"/>
  <c r="AM222" i="1"/>
  <c r="AP222" i="1"/>
  <c r="AM223" i="1"/>
  <c r="AP223" i="1"/>
  <c r="AM224" i="1"/>
  <c r="AP224" i="1"/>
  <c r="AP225" i="1"/>
  <c r="AP226" i="1"/>
  <c r="AP227" i="1"/>
  <c r="AP228" i="1"/>
  <c r="AP229" i="1"/>
  <c r="AP230" i="1"/>
  <c r="AP231" i="1"/>
  <c r="AP232" i="1"/>
  <c r="AM233" i="1"/>
  <c r="AP233" i="1"/>
  <c r="AM234" i="1"/>
  <c r="AP234" i="1"/>
  <c r="AM237" i="1"/>
  <c r="AP237" i="1"/>
  <c r="AP238" i="1"/>
  <c r="AP239" i="1"/>
  <c r="AP249" i="1"/>
  <c r="AP250" i="1"/>
  <c r="AN251" i="1"/>
  <c r="AM251" i="1"/>
  <c r="AP251" i="1"/>
  <c r="AP252" i="1"/>
  <c r="AP253" i="1"/>
  <c r="AP254" i="1"/>
  <c r="AP256" i="1"/>
  <c r="AQ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N56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7" i="1"/>
  <c r="AQ238" i="1"/>
  <c r="AQ239" i="1"/>
  <c r="AQ249" i="1"/>
  <c r="AQ250" i="1"/>
  <c r="AQ251" i="1"/>
  <c r="AQ252" i="1"/>
  <c r="AQ253" i="1"/>
  <c r="AQ254" i="1"/>
  <c r="AQ256" i="1"/>
  <c r="Y2" i="1"/>
  <c r="AJ2" i="1"/>
  <c r="AK2" i="1"/>
  <c r="AJ3" i="1"/>
  <c r="AK3" i="1"/>
  <c r="AJ4" i="1"/>
  <c r="AK4" i="1"/>
  <c r="AJ5" i="1"/>
  <c r="AK5" i="1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Y15" i="1"/>
  <c r="AJ15" i="1"/>
  <c r="AK15" i="1"/>
  <c r="Y16" i="1"/>
  <c r="AJ16" i="1"/>
  <c r="AK16" i="1"/>
  <c r="Y17" i="1"/>
  <c r="AJ17" i="1"/>
  <c r="AK17" i="1"/>
  <c r="Y18" i="1"/>
  <c r="AJ18" i="1"/>
  <c r="AK18" i="1"/>
  <c r="Y19" i="1"/>
  <c r="AJ19" i="1"/>
  <c r="AK19" i="1"/>
  <c r="Y20" i="1"/>
  <c r="AJ20" i="1"/>
  <c r="AK20" i="1"/>
  <c r="Y21" i="1"/>
  <c r="AJ21" i="1"/>
  <c r="AK21" i="1"/>
  <c r="AJ22" i="1"/>
  <c r="AK22" i="1"/>
  <c r="AJ23" i="1"/>
  <c r="AK23" i="1"/>
  <c r="AJ24" i="1"/>
  <c r="AK24" i="1"/>
  <c r="Y25" i="1"/>
  <c r="AJ25" i="1"/>
  <c r="AK25" i="1"/>
  <c r="Y26" i="1"/>
  <c r="AJ26" i="1"/>
  <c r="AK26" i="1"/>
  <c r="Y27" i="1"/>
  <c r="AJ27" i="1"/>
  <c r="AK27" i="1"/>
  <c r="Y28" i="1"/>
  <c r="AJ28" i="1"/>
  <c r="AK28" i="1"/>
  <c r="AJ29" i="1"/>
  <c r="AK29" i="1"/>
  <c r="Y30" i="1"/>
  <c r="AJ30" i="1"/>
  <c r="AK30" i="1"/>
  <c r="Y31" i="1"/>
  <c r="AJ31" i="1"/>
  <c r="AK31" i="1"/>
  <c r="X32" i="1"/>
  <c r="Y32" i="1"/>
  <c r="AJ32" i="1"/>
  <c r="AK32" i="1"/>
  <c r="X33" i="1"/>
  <c r="Y33" i="1"/>
  <c r="AJ33" i="1"/>
  <c r="AK33" i="1"/>
  <c r="X34" i="1"/>
  <c r="Y34" i="1"/>
  <c r="AJ34" i="1"/>
  <c r="AK34" i="1"/>
  <c r="X35" i="1"/>
  <c r="Y35" i="1"/>
  <c r="AJ35" i="1"/>
  <c r="AK35" i="1"/>
  <c r="Y36" i="1"/>
  <c r="AJ36" i="1"/>
  <c r="AK36" i="1"/>
  <c r="Y37" i="1"/>
  <c r="AJ37" i="1"/>
  <c r="AK37" i="1"/>
  <c r="Y38" i="1"/>
  <c r="AJ38" i="1"/>
  <c r="AK38" i="1"/>
  <c r="Y39" i="1"/>
  <c r="AJ39" i="1"/>
  <c r="AK39" i="1"/>
  <c r="AJ40" i="1"/>
  <c r="AK40" i="1"/>
  <c r="AJ41" i="1"/>
  <c r="AK41" i="1"/>
  <c r="X42" i="1"/>
  <c r="Y42" i="1"/>
  <c r="AJ42" i="1"/>
  <c r="AK42" i="1"/>
  <c r="Y43" i="1"/>
  <c r="AJ43" i="1"/>
  <c r="AK43" i="1"/>
  <c r="Y44" i="1"/>
  <c r="AJ44" i="1"/>
  <c r="AK44" i="1"/>
  <c r="AJ45" i="1"/>
  <c r="AK45" i="1"/>
  <c r="AJ46" i="1"/>
  <c r="AK46" i="1"/>
  <c r="AJ47" i="1"/>
  <c r="AK47" i="1"/>
  <c r="Y48" i="1"/>
  <c r="AJ48" i="1"/>
  <c r="AK48" i="1"/>
  <c r="Y49" i="1"/>
  <c r="AJ49" i="1"/>
  <c r="AK49" i="1"/>
  <c r="X50" i="1"/>
  <c r="Y50" i="1"/>
  <c r="AJ50" i="1"/>
  <c r="AK50" i="1"/>
  <c r="X51" i="1"/>
  <c r="Y51" i="1"/>
  <c r="AJ51" i="1"/>
  <c r="AK51" i="1"/>
  <c r="Y52" i="1"/>
  <c r="AJ52" i="1"/>
  <c r="AK52" i="1"/>
  <c r="Y53" i="1"/>
  <c r="AJ53" i="1"/>
  <c r="AK53" i="1"/>
  <c r="Y54" i="1"/>
  <c r="AJ54" i="1"/>
  <c r="AK54" i="1"/>
  <c r="X55" i="1"/>
  <c r="Y55" i="1"/>
  <c r="AJ55" i="1"/>
  <c r="AK55" i="1"/>
  <c r="X56" i="1"/>
  <c r="Y56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Y64" i="1"/>
  <c r="AJ64" i="1"/>
  <c r="AK64" i="1"/>
  <c r="Y65" i="1"/>
  <c r="AJ65" i="1"/>
  <c r="AK65" i="1"/>
  <c r="Y66" i="1"/>
  <c r="AJ66" i="1"/>
  <c r="AK66" i="1"/>
  <c r="X67" i="1"/>
  <c r="Y67" i="1"/>
  <c r="AJ67" i="1"/>
  <c r="AK67" i="1"/>
  <c r="X68" i="1"/>
  <c r="Y68" i="1"/>
  <c r="AJ68" i="1"/>
  <c r="AK68" i="1"/>
  <c r="X69" i="1"/>
  <c r="Y69" i="1"/>
  <c r="AJ69" i="1"/>
  <c r="AK69" i="1"/>
  <c r="Y70" i="1"/>
  <c r="AJ70" i="1"/>
  <c r="AK70" i="1"/>
  <c r="Y71" i="1"/>
  <c r="AJ71" i="1"/>
  <c r="AK71" i="1"/>
  <c r="Y72" i="1"/>
  <c r="AJ72" i="1"/>
  <c r="AK72" i="1"/>
  <c r="Y73" i="1"/>
  <c r="AJ73" i="1"/>
  <c r="AK73" i="1"/>
  <c r="X74" i="1"/>
  <c r="Y74" i="1"/>
  <c r="AJ74" i="1"/>
  <c r="AK74" i="1"/>
  <c r="AJ75" i="1"/>
  <c r="AK75" i="1"/>
  <c r="X76" i="1"/>
  <c r="Y76" i="1"/>
  <c r="AJ76" i="1"/>
  <c r="AK76" i="1"/>
  <c r="AJ77" i="1"/>
  <c r="AK77" i="1"/>
  <c r="X78" i="1"/>
  <c r="Y78" i="1"/>
  <c r="AJ78" i="1"/>
  <c r="AK78" i="1"/>
  <c r="X79" i="1"/>
  <c r="Y79" i="1"/>
  <c r="AJ79" i="1"/>
  <c r="AK79" i="1"/>
  <c r="X80" i="1"/>
  <c r="Y80" i="1"/>
  <c r="AJ80" i="1"/>
  <c r="AK80" i="1"/>
  <c r="AJ81" i="1"/>
  <c r="AK81" i="1"/>
  <c r="AJ82" i="1"/>
  <c r="AK82" i="1"/>
  <c r="AJ83" i="1"/>
  <c r="AK83" i="1"/>
  <c r="AJ84" i="1"/>
  <c r="AK84" i="1"/>
  <c r="AJ85" i="1"/>
  <c r="AK85" i="1"/>
  <c r="X86" i="1"/>
  <c r="Y86" i="1"/>
  <c r="AJ86" i="1"/>
  <c r="AK86" i="1"/>
  <c r="AJ87" i="1"/>
  <c r="AK87" i="1"/>
  <c r="AJ88" i="1"/>
  <c r="AK88" i="1"/>
  <c r="Y89" i="1"/>
  <c r="AJ89" i="1"/>
  <c r="AK89" i="1"/>
  <c r="X90" i="1"/>
  <c r="Y90" i="1"/>
  <c r="AJ90" i="1"/>
  <c r="AK90" i="1"/>
  <c r="Y91" i="1"/>
  <c r="AJ91" i="1"/>
  <c r="AK91" i="1"/>
  <c r="Y92" i="1"/>
  <c r="AJ92" i="1"/>
  <c r="AK92" i="1"/>
  <c r="Y93" i="1"/>
  <c r="AJ93" i="1"/>
  <c r="AK93" i="1"/>
  <c r="Y94" i="1"/>
  <c r="AJ94" i="1"/>
  <c r="AK94" i="1"/>
  <c r="Y95" i="1"/>
  <c r="AJ95" i="1"/>
  <c r="AK95" i="1"/>
  <c r="Y96" i="1"/>
  <c r="AJ96" i="1"/>
  <c r="AK96" i="1"/>
  <c r="Y97" i="1"/>
  <c r="AJ97" i="1"/>
  <c r="AK97" i="1"/>
  <c r="Y98" i="1"/>
  <c r="AJ98" i="1"/>
  <c r="AK98" i="1"/>
  <c r="Y99" i="1"/>
  <c r="AJ99" i="1"/>
  <c r="AK99" i="1"/>
  <c r="X100" i="1"/>
  <c r="Y100" i="1"/>
  <c r="AJ100" i="1"/>
  <c r="AK100" i="1"/>
  <c r="X101" i="1"/>
  <c r="Y101" i="1"/>
  <c r="AJ101" i="1"/>
  <c r="AK101" i="1"/>
  <c r="Y102" i="1"/>
  <c r="AJ102" i="1"/>
  <c r="AK102" i="1"/>
  <c r="Y103" i="1"/>
  <c r="AJ103" i="1"/>
  <c r="AK103" i="1"/>
  <c r="Y104" i="1"/>
  <c r="AJ104" i="1"/>
  <c r="AK104" i="1"/>
  <c r="X105" i="1"/>
  <c r="Y105" i="1"/>
  <c r="AJ105" i="1"/>
  <c r="AK105" i="1"/>
  <c r="X106" i="1"/>
  <c r="Y106" i="1"/>
  <c r="AJ106" i="1"/>
  <c r="AK106" i="1"/>
  <c r="X107" i="1"/>
  <c r="Y107" i="1"/>
  <c r="AJ107" i="1"/>
  <c r="AK107" i="1"/>
  <c r="X108" i="1"/>
  <c r="Y108" i="1"/>
  <c r="AJ108" i="1"/>
  <c r="AK108" i="1"/>
  <c r="X109" i="1"/>
  <c r="Y109" i="1"/>
  <c r="AJ109" i="1"/>
  <c r="AK109" i="1"/>
  <c r="AJ110" i="1"/>
  <c r="AK110" i="1"/>
  <c r="AJ111" i="1"/>
  <c r="AK111" i="1"/>
  <c r="AJ112" i="1"/>
  <c r="AK112" i="1"/>
  <c r="AJ113" i="1"/>
  <c r="AK113" i="1"/>
  <c r="Y114" i="1"/>
  <c r="AJ114" i="1"/>
  <c r="AK114" i="1"/>
  <c r="Y115" i="1"/>
  <c r="AJ115" i="1"/>
  <c r="AK115" i="1"/>
  <c r="X116" i="1"/>
  <c r="Y116" i="1"/>
  <c r="AJ116" i="1"/>
  <c r="AK116" i="1"/>
  <c r="X117" i="1"/>
  <c r="Y117" i="1"/>
  <c r="AJ117" i="1"/>
  <c r="AK117" i="1"/>
  <c r="X118" i="1"/>
  <c r="Y118" i="1"/>
  <c r="AJ118" i="1"/>
  <c r="AK118" i="1"/>
  <c r="X119" i="1"/>
  <c r="Y119" i="1"/>
  <c r="AJ119" i="1"/>
  <c r="AK119" i="1"/>
  <c r="X120" i="1"/>
  <c r="Y120" i="1"/>
  <c r="AJ120" i="1"/>
  <c r="AK120" i="1"/>
  <c r="Y121" i="1"/>
  <c r="AJ121" i="1"/>
  <c r="AK121" i="1"/>
  <c r="Y122" i="1"/>
  <c r="AJ122" i="1"/>
  <c r="AK122" i="1"/>
  <c r="X123" i="1"/>
  <c r="Y123" i="1"/>
  <c r="AJ123" i="1"/>
  <c r="AK123" i="1"/>
  <c r="X124" i="1"/>
  <c r="Y124" i="1"/>
  <c r="AJ124" i="1"/>
  <c r="AK124" i="1"/>
  <c r="Y125" i="1"/>
  <c r="AJ125" i="1"/>
  <c r="AK125" i="1"/>
  <c r="Y126" i="1"/>
  <c r="AJ126" i="1"/>
  <c r="AK126" i="1"/>
  <c r="X127" i="1"/>
  <c r="Y127" i="1"/>
  <c r="AJ127" i="1"/>
  <c r="AK127" i="1"/>
  <c r="X128" i="1"/>
  <c r="Y128" i="1"/>
  <c r="AJ128" i="1"/>
  <c r="AK128" i="1"/>
  <c r="Y129" i="1"/>
  <c r="AJ129" i="1"/>
  <c r="AK129" i="1"/>
  <c r="X130" i="1"/>
  <c r="Y130" i="1"/>
  <c r="AJ130" i="1"/>
  <c r="AK130" i="1"/>
  <c r="X131" i="1"/>
  <c r="Y131" i="1"/>
  <c r="AJ131" i="1"/>
  <c r="AK131" i="1"/>
  <c r="X132" i="1"/>
  <c r="Y132" i="1"/>
  <c r="AJ132" i="1"/>
  <c r="AK132" i="1"/>
  <c r="X133" i="1"/>
  <c r="Y133" i="1"/>
  <c r="AJ133" i="1"/>
  <c r="AK133" i="1"/>
  <c r="X134" i="1"/>
  <c r="Y134" i="1"/>
  <c r="AJ134" i="1"/>
  <c r="AK134" i="1"/>
  <c r="AJ135" i="1"/>
  <c r="AK135" i="1"/>
  <c r="AJ136" i="1"/>
  <c r="AK136" i="1"/>
  <c r="AJ137" i="1"/>
  <c r="AK137" i="1"/>
  <c r="AJ138" i="1"/>
  <c r="AK138" i="1"/>
  <c r="AJ139" i="1"/>
  <c r="AK139" i="1"/>
  <c r="X140" i="1"/>
  <c r="Y140" i="1"/>
  <c r="AJ140" i="1"/>
  <c r="AK140" i="1"/>
  <c r="Y141" i="1"/>
  <c r="AJ141" i="1"/>
  <c r="AK141" i="1"/>
  <c r="X142" i="1"/>
  <c r="Y142" i="1"/>
  <c r="AJ142" i="1"/>
  <c r="AK142" i="1"/>
  <c r="X143" i="1"/>
  <c r="Y143" i="1"/>
  <c r="AJ143" i="1"/>
  <c r="AK143" i="1"/>
  <c r="Y144" i="1"/>
  <c r="AJ144" i="1"/>
  <c r="AK144" i="1"/>
  <c r="Y145" i="1"/>
  <c r="AJ145" i="1"/>
  <c r="AK145" i="1"/>
  <c r="X146" i="1"/>
  <c r="Y146" i="1"/>
  <c r="AJ146" i="1"/>
  <c r="AK146" i="1"/>
  <c r="X147" i="1"/>
  <c r="Y147" i="1"/>
  <c r="AJ147" i="1"/>
  <c r="AK147" i="1"/>
  <c r="X148" i="1"/>
  <c r="Y148" i="1"/>
  <c r="AJ148" i="1"/>
  <c r="AK148" i="1"/>
  <c r="X149" i="1"/>
  <c r="Y149" i="1"/>
  <c r="AJ149" i="1"/>
  <c r="AK149" i="1"/>
  <c r="X150" i="1"/>
  <c r="Y150" i="1"/>
  <c r="AJ150" i="1"/>
  <c r="AK150" i="1"/>
  <c r="X151" i="1"/>
  <c r="Y151" i="1"/>
  <c r="AJ151" i="1"/>
  <c r="AK151" i="1"/>
  <c r="X152" i="1"/>
  <c r="Y152" i="1"/>
  <c r="AJ152" i="1"/>
  <c r="AK152" i="1"/>
  <c r="X153" i="1"/>
  <c r="Y153" i="1"/>
  <c r="AJ153" i="1"/>
  <c r="AK153" i="1"/>
  <c r="X154" i="1"/>
  <c r="Y154" i="1"/>
  <c r="AJ154" i="1"/>
  <c r="AK154" i="1"/>
  <c r="X155" i="1"/>
  <c r="Y155" i="1"/>
  <c r="AJ155" i="1"/>
  <c r="AK155" i="1"/>
  <c r="X156" i="1"/>
  <c r="Y156" i="1"/>
  <c r="AJ156" i="1"/>
  <c r="AK156" i="1"/>
  <c r="X157" i="1"/>
  <c r="Y157" i="1"/>
  <c r="AJ157" i="1"/>
  <c r="AK157" i="1"/>
  <c r="Y158" i="1"/>
  <c r="AJ158" i="1"/>
  <c r="AK158" i="1"/>
  <c r="Y159" i="1"/>
  <c r="AJ159" i="1"/>
  <c r="AK159" i="1"/>
  <c r="Y160" i="1"/>
  <c r="AJ160" i="1"/>
  <c r="AK160" i="1"/>
  <c r="W161" i="1"/>
  <c r="X161" i="1"/>
  <c r="Y161" i="1"/>
  <c r="AJ161" i="1"/>
  <c r="AK161" i="1"/>
  <c r="W162" i="1"/>
  <c r="X162" i="1"/>
  <c r="Y162" i="1"/>
  <c r="AJ162" i="1"/>
  <c r="AK162" i="1"/>
  <c r="W163" i="1"/>
  <c r="X163" i="1"/>
  <c r="Y163" i="1"/>
  <c r="AJ163" i="1"/>
  <c r="AK163" i="1"/>
  <c r="Y164" i="1"/>
  <c r="AJ164" i="1"/>
  <c r="AK164" i="1"/>
  <c r="Y165" i="1"/>
  <c r="AJ165" i="1"/>
  <c r="AK165" i="1"/>
  <c r="Y166" i="1"/>
  <c r="AJ166" i="1"/>
  <c r="AK166" i="1"/>
  <c r="Y167" i="1"/>
  <c r="AJ167" i="1"/>
  <c r="AK167" i="1"/>
  <c r="Y168" i="1"/>
  <c r="AJ168" i="1"/>
  <c r="AK168" i="1"/>
  <c r="Y169" i="1"/>
  <c r="AJ169" i="1"/>
  <c r="AK169" i="1"/>
  <c r="Y170" i="1"/>
  <c r="AJ170" i="1"/>
  <c r="AK170" i="1"/>
  <c r="Y171" i="1"/>
  <c r="AJ171" i="1"/>
  <c r="AK171" i="1"/>
  <c r="Y172" i="1"/>
  <c r="AJ172" i="1"/>
  <c r="AK172" i="1"/>
  <c r="Y173" i="1"/>
  <c r="AJ173" i="1"/>
  <c r="AK173" i="1"/>
  <c r="Y174" i="1"/>
  <c r="AJ174" i="1"/>
  <c r="AK174" i="1"/>
  <c r="Y175" i="1"/>
  <c r="AJ175" i="1"/>
  <c r="AK175" i="1"/>
  <c r="Y176" i="1"/>
  <c r="AJ176" i="1"/>
  <c r="AK176" i="1"/>
  <c r="Y177" i="1"/>
  <c r="AJ177" i="1"/>
  <c r="AK177" i="1"/>
  <c r="Y178" i="1"/>
  <c r="AJ178" i="1"/>
  <c r="AK178" i="1"/>
  <c r="Y179" i="1"/>
  <c r="AJ179" i="1"/>
  <c r="AK179" i="1"/>
  <c r="Y180" i="1"/>
  <c r="AJ180" i="1"/>
  <c r="AK180" i="1"/>
  <c r="Y181" i="1"/>
  <c r="AJ181" i="1"/>
  <c r="AK181" i="1"/>
  <c r="Y182" i="1"/>
  <c r="AJ182" i="1"/>
  <c r="AK182" i="1"/>
  <c r="Y183" i="1"/>
  <c r="AJ183" i="1"/>
  <c r="AK183" i="1"/>
  <c r="Y184" i="1"/>
  <c r="AJ184" i="1"/>
  <c r="AK184" i="1"/>
  <c r="W185" i="1"/>
  <c r="X185" i="1"/>
  <c r="Y185" i="1"/>
  <c r="AJ185" i="1"/>
  <c r="AK185" i="1"/>
  <c r="X186" i="1"/>
  <c r="Y186" i="1"/>
  <c r="AJ186" i="1"/>
  <c r="AK186" i="1"/>
  <c r="Y187" i="1"/>
  <c r="AJ187" i="1"/>
  <c r="AK187" i="1"/>
  <c r="X188" i="1"/>
  <c r="Y188" i="1"/>
  <c r="AJ188" i="1"/>
  <c r="AK188" i="1"/>
  <c r="X189" i="1"/>
  <c r="Y189" i="1"/>
  <c r="AJ189" i="1"/>
  <c r="AK189" i="1"/>
  <c r="X190" i="1"/>
  <c r="Y190" i="1"/>
  <c r="AJ190" i="1"/>
  <c r="AK190" i="1"/>
  <c r="X191" i="1"/>
  <c r="Y191" i="1"/>
  <c r="AJ191" i="1"/>
  <c r="AK191" i="1"/>
  <c r="X192" i="1"/>
  <c r="Y192" i="1"/>
  <c r="AJ192" i="1"/>
  <c r="AK192" i="1"/>
  <c r="X193" i="1"/>
  <c r="Y193" i="1"/>
  <c r="AJ193" i="1"/>
  <c r="AK193" i="1"/>
  <c r="Y194" i="1"/>
  <c r="AJ194" i="1"/>
  <c r="AK194" i="1"/>
  <c r="Y195" i="1"/>
  <c r="AJ195" i="1"/>
  <c r="AK195" i="1"/>
  <c r="X196" i="1"/>
  <c r="Y196" i="1"/>
  <c r="AJ196" i="1"/>
  <c r="AK196" i="1"/>
  <c r="X197" i="1"/>
  <c r="Y197" i="1"/>
  <c r="AJ197" i="1"/>
  <c r="AK197" i="1"/>
  <c r="X198" i="1"/>
  <c r="Y198" i="1"/>
  <c r="AJ198" i="1"/>
  <c r="AK198" i="1"/>
  <c r="X199" i="1"/>
  <c r="Y199" i="1"/>
  <c r="AJ199" i="1"/>
  <c r="AK199" i="1"/>
  <c r="X200" i="1"/>
  <c r="Y200" i="1"/>
  <c r="AJ200" i="1"/>
  <c r="AK200" i="1"/>
  <c r="X201" i="1"/>
  <c r="Y201" i="1"/>
  <c r="AJ201" i="1"/>
  <c r="AK201" i="1"/>
  <c r="X202" i="1"/>
  <c r="Y202" i="1"/>
  <c r="AJ202" i="1"/>
  <c r="AK202" i="1"/>
  <c r="X203" i="1"/>
  <c r="Y203" i="1"/>
  <c r="AJ203" i="1"/>
  <c r="AK203" i="1"/>
  <c r="X204" i="1"/>
  <c r="Y204" i="1"/>
  <c r="AJ204" i="1"/>
  <c r="AK204" i="1"/>
  <c r="AJ205" i="1"/>
  <c r="AK205" i="1"/>
  <c r="AJ206" i="1"/>
  <c r="AK206" i="1"/>
  <c r="AJ207" i="1"/>
  <c r="AK207" i="1"/>
  <c r="AJ208" i="1"/>
  <c r="AK208" i="1"/>
  <c r="AJ209" i="1"/>
  <c r="AK209" i="1"/>
  <c r="Y210" i="1"/>
  <c r="AJ210" i="1"/>
  <c r="AK210" i="1"/>
  <c r="W211" i="1"/>
  <c r="X211" i="1"/>
  <c r="Y211" i="1"/>
  <c r="AJ211" i="1"/>
  <c r="AK211" i="1"/>
  <c r="Y212" i="1"/>
  <c r="AJ212" i="1"/>
  <c r="AK212" i="1"/>
  <c r="Y213" i="1"/>
  <c r="AJ213" i="1"/>
  <c r="AK213" i="1"/>
  <c r="Y214" i="1"/>
  <c r="AJ214" i="1"/>
  <c r="AK214" i="1"/>
  <c r="X215" i="1"/>
  <c r="Y215" i="1"/>
  <c r="AJ215" i="1"/>
  <c r="AK215" i="1"/>
  <c r="X216" i="1"/>
  <c r="Y216" i="1"/>
  <c r="AJ216" i="1"/>
  <c r="AK216" i="1"/>
  <c r="X217" i="1"/>
  <c r="Y217" i="1"/>
  <c r="AJ217" i="1"/>
  <c r="AK217" i="1"/>
  <c r="X218" i="1"/>
  <c r="Y218" i="1"/>
  <c r="AJ218" i="1"/>
  <c r="AK218" i="1"/>
  <c r="Y219" i="1"/>
  <c r="AJ219" i="1"/>
  <c r="AK219" i="1"/>
  <c r="Y220" i="1"/>
  <c r="AJ220" i="1"/>
  <c r="AK220" i="1"/>
  <c r="X221" i="1"/>
  <c r="Y221" i="1"/>
  <c r="AJ221" i="1"/>
  <c r="AK221" i="1"/>
  <c r="X222" i="1"/>
  <c r="Y222" i="1"/>
  <c r="AJ222" i="1"/>
  <c r="AK222" i="1"/>
  <c r="X223" i="1"/>
  <c r="Y223" i="1"/>
  <c r="AJ223" i="1"/>
  <c r="AK223" i="1"/>
  <c r="X224" i="1"/>
  <c r="Y224" i="1"/>
  <c r="AJ224" i="1"/>
  <c r="AK224" i="1"/>
  <c r="X225" i="1"/>
  <c r="Y225" i="1"/>
  <c r="AJ225" i="1"/>
  <c r="AK225" i="1"/>
  <c r="X226" i="1"/>
  <c r="Y226" i="1"/>
  <c r="AJ226" i="1"/>
  <c r="AK226" i="1"/>
  <c r="Y227" i="1"/>
  <c r="AJ227" i="1"/>
  <c r="AK227" i="1"/>
  <c r="Y228" i="1"/>
  <c r="AJ228" i="1"/>
  <c r="AK228" i="1"/>
  <c r="Y229" i="1"/>
  <c r="AJ229" i="1"/>
  <c r="AK229" i="1"/>
  <c r="Y230" i="1"/>
  <c r="AJ230" i="1"/>
  <c r="AK230" i="1"/>
  <c r="Y231" i="1"/>
  <c r="AJ231" i="1"/>
  <c r="AK231" i="1"/>
  <c r="Y232" i="1"/>
  <c r="AJ232" i="1"/>
  <c r="AK232" i="1"/>
  <c r="Y233" i="1"/>
  <c r="AJ233" i="1"/>
  <c r="AK233" i="1"/>
  <c r="Y234" i="1"/>
  <c r="AJ234" i="1"/>
  <c r="AK234" i="1"/>
  <c r="Y235" i="1"/>
  <c r="O235" i="1"/>
  <c r="AJ235" i="1"/>
  <c r="AK235" i="1"/>
  <c r="Y236" i="1"/>
  <c r="O236" i="1"/>
  <c r="AJ236" i="1"/>
  <c r="AK236" i="1"/>
  <c r="Y237" i="1"/>
  <c r="AJ237" i="1"/>
  <c r="AK237" i="1"/>
  <c r="AJ238" i="1"/>
  <c r="AK238" i="1"/>
  <c r="AJ239" i="1"/>
  <c r="AK239" i="1"/>
  <c r="X240" i="1"/>
  <c r="Y240" i="1"/>
  <c r="O240" i="1"/>
  <c r="AJ240" i="1"/>
  <c r="AK240" i="1"/>
  <c r="X241" i="1"/>
  <c r="Y241" i="1"/>
  <c r="O241" i="1"/>
  <c r="AJ241" i="1"/>
  <c r="AK241" i="1"/>
  <c r="X242" i="1"/>
  <c r="Y242" i="1"/>
  <c r="O242" i="1"/>
  <c r="AJ242" i="1"/>
  <c r="AK242" i="1"/>
  <c r="X243" i="1"/>
  <c r="Y243" i="1"/>
  <c r="O243" i="1"/>
  <c r="AJ243" i="1"/>
  <c r="AK243" i="1"/>
  <c r="X244" i="1"/>
  <c r="Y244" i="1"/>
  <c r="O244" i="1"/>
  <c r="AJ244" i="1"/>
  <c r="AK244" i="1"/>
  <c r="X245" i="1"/>
  <c r="Y245" i="1"/>
  <c r="O245" i="1"/>
  <c r="AJ245" i="1"/>
  <c r="AK245" i="1"/>
  <c r="X246" i="1"/>
  <c r="Y246" i="1"/>
  <c r="O246" i="1"/>
  <c r="AJ246" i="1"/>
  <c r="AK246" i="1"/>
  <c r="X247" i="1"/>
  <c r="Y247" i="1"/>
  <c r="O247" i="1"/>
  <c r="AJ247" i="1"/>
  <c r="AK247" i="1"/>
  <c r="X248" i="1"/>
  <c r="Y248" i="1"/>
  <c r="O248" i="1"/>
  <c r="AJ248" i="1"/>
  <c r="AK248" i="1"/>
  <c r="X249" i="1"/>
  <c r="Y249" i="1"/>
  <c r="AJ249" i="1"/>
  <c r="AK249" i="1"/>
  <c r="Y250" i="1"/>
  <c r="AJ250" i="1"/>
  <c r="AK250" i="1"/>
  <c r="Y251" i="1"/>
  <c r="AJ251" i="1"/>
  <c r="AK251" i="1"/>
  <c r="W252" i="1"/>
  <c r="X252" i="1"/>
  <c r="Y252" i="1"/>
  <c r="AJ252" i="1"/>
  <c r="AK252" i="1"/>
  <c r="W253" i="1"/>
  <c r="X253" i="1"/>
  <c r="Y253" i="1"/>
  <c r="AJ253" i="1"/>
  <c r="AK253" i="1"/>
  <c r="AJ254" i="1"/>
  <c r="AK254" i="1"/>
  <c r="AK256" i="1"/>
  <c r="AF2" i="1"/>
  <c r="AG2" i="1"/>
  <c r="AF3" i="1"/>
  <c r="AG3" i="1"/>
  <c r="AF4" i="1"/>
  <c r="AG4" i="1"/>
  <c r="AF5" i="1"/>
  <c r="AG5" i="1"/>
  <c r="AF6" i="1"/>
  <c r="AG6" i="1"/>
  <c r="AF7" i="1"/>
  <c r="AG7" i="1"/>
  <c r="W8" i="1"/>
  <c r="AF8" i="1"/>
  <c r="AG8" i="1"/>
  <c r="W9" i="1"/>
  <c r="AF9" i="1"/>
  <c r="AG9" i="1"/>
  <c r="W10" i="1"/>
  <c r="AF10" i="1"/>
  <c r="AG10" i="1"/>
  <c r="W11" i="1"/>
  <c r="AF11" i="1"/>
  <c r="AG11" i="1"/>
  <c r="W12" i="1"/>
  <c r="AF12" i="1"/>
  <c r="AG12" i="1"/>
  <c r="W13" i="1"/>
  <c r="AF13" i="1"/>
  <c r="AG13" i="1"/>
  <c r="W14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X22" i="1"/>
  <c r="W22" i="1"/>
  <c r="AF22" i="1"/>
  <c r="AG22" i="1"/>
  <c r="X23" i="1"/>
  <c r="W23" i="1"/>
  <c r="AF23" i="1"/>
  <c r="AG23" i="1"/>
  <c r="X24" i="1"/>
  <c r="W24" i="1"/>
  <c r="AF24" i="1"/>
  <c r="AG24" i="1"/>
  <c r="W25" i="1"/>
  <c r="AF25" i="1"/>
  <c r="AG25" i="1"/>
  <c r="X26" i="1"/>
  <c r="W26" i="1"/>
  <c r="AF26" i="1"/>
  <c r="AG26" i="1"/>
  <c r="X27" i="1"/>
  <c r="W27" i="1"/>
  <c r="AF27" i="1"/>
  <c r="AG27" i="1"/>
  <c r="X28" i="1"/>
  <c r="W28" i="1"/>
  <c r="AF28" i="1"/>
  <c r="AG28" i="1"/>
  <c r="X29" i="1"/>
  <c r="W29" i="1"/>
  <c r="AF29" i="1"/>
  <c r="AG29" i="1"/>
  <c r="X30" i="1"/>
  <c r="W30" i="1"/>
  <c r="AF30" i="1"/>
  <c r="AG30" i="1"/>
  <c r="X31" i="1"/>
  <c r="W31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W40" i="1"/>
  <c r="AF40" i="1"/>
  <c r="AG40" i="1"/>
  <c r="AF41" i="1"/>
  <c r="AG41" i="1"/>
  <c r="AF42" i="1"/>
  <c r="AG42" i="1"/>
  <c r="W43" i="1"/>
  <c r="AF43" i="1"/>
  <c r="AG43" i="1"/>
  <c r="W44" i="1"/>
  <c r="AF44" i="1"/>
  <c r="AG44" i="1"/>
  <c r="W45" i="1"/>
  <c r="AF45" i="1"/>
  <c r="AG45" i="1"/>
  <c r="W46" i="1"/>
  <c r="AF46" i="1"/>
  <c r="AG46" i="1"/>
  <c r="W47" i="1"/>
  <c r="AF47" i="1"/>
  <c r="AG47" i="1"/>
  <c r="AF48" i="1"/>
  <c r="AG48" i="1"/>
  <c r="AF49" i="1"/>
  <c r="AG49" i="1"/>
  <c r="AF50" i="1"/>
  <c r="AG50" i="1"/>
  <c r="AF51" i="1"/>
  <c r="AG51" i="1"/>
  <c r="W52" i="1"/>
  <c r="AF52" i="1"/>
  <c r="AG52" i="1"/>
  <c r="W53" i="1"/>
  <c r="AF53" i="1"/>
  <c r="AG53" i="1"/>
  <c r="W54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W64" i="1"/>
  <c r="AF64" i="1"/>
  <c r="AG64" i="1"/>
  <c r="W65" i="1"/>
  <c r="AF65" i="1"/>
  <c r="AG65" i="1"/>
  <c r="W66" i="1"/>
  <c r="AF66" i="1"/>
  <c r="AG66" i="1"/>
  <c r="AF67" i="1"/>
  <c r="AG67" i="1"/>
  <c r="AF68" i="1"/>
  <c r="AG68" i="1"/>
  <c r="W69" i="1"/>
  <c r="AF69" i="1"/>
  <c r="AG69" i="1"/>
  <c r="W70" i="1"/>
  <c r="AF70" i="1"/>
  <c r="AG70" i="1"/>
  <c r="W71" i="1"/>
  <c r="AF71" i="1"/>
  <c r="AG71" i="1"/>
  <c r="W72" i="1"/>
  <c r="AF72" i="1"/>
  <c r="AG72" i="1"/>
  <c r="W73" i="1"/>
  <c r="AF73" i="1"/>
  <c r="AG73" i="1"/>
  <c r="AF74" i="1"/>
  <c r="AG74" i="1"/>
  <c r="W75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W81" i="1"/>
  <c r="AF81" i="1"/>
  <c r="AG81" i="1"/>
  <c r="W82" i="1"/>
  <c r="AF82" i="1"/>
  <c r="AG82" i="1"/>
  <c r="W83" i="1"/>
  <c r="AF83" i="1"/>
  <c r="AG83" i="1"/>
  <c r="W84" i="1"/>
  <c r="AF84" i="1"/>
  <c r="AG84" i="1"/>
  <c r="W85" i="1"/>
  <c r="AF85" i="1"/>
  <c r="AG85" i="1"/>
  <c r="W86" i="1"/>
  <c r="AF86" i="1"/>
  <c r="AG86" i="1"/>
  <c r="W87" i="1"/>
  <c r="AF87" i="1"/>
  <c r="AG87" i="1"/>
  <c r="W88" i="1"/>
  <c r="AF88" i="1"/>
  <c r="AG88" i="1"/>
  <c r="W89" i="1"/>
  <c r="AF89" i="1"/>
  <c r="AG89" i="1"/>
  <c r="AF90" i="1"/>
  <c r="AG90" i="1"/>
  <c r="AF91" i="1"/>
  <c r="AG91" i="1"/>
  <c r="AF92" i="1"/>
  <c r="AG92" i="1"/>
  <c r="W93" i="1"/>
  <c r="AF93" i="1"/>
  <c r="AG93" i="1"/>
  <c r="W94" i="1"/>
  <c r="AF94" i="1"/>
  <c r="AG94" i="1"/>
  <c r="W95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W121" i="1"/>
  <c r="AF121" i="1"/>
  <c r="AG121" i="1"/>
  <c r="W122" i="1"/>
  <c r="AF122" i="1"/>
  <c r="AG122" i="1"/>
  <c r="AF123" i="1"/>
  <c r="AG123" i="1"/>
  <c r="AF124" i="1"/>
  <c r="AG124" i="1"/>
  <c r="W125" i="1"/>
  <c r="AF125" i="1"/>
  <c r="AG125" i="1"/>
  <c r="W126" i="1"/>
  <c r="AF126" i="1"/>
  <c r="AG126" i="1"/>
  <c r="AF127" i="1"/>
  <c r="AG127" i="1"/>
  <c r="AF128" i="1"/>
  <c r="AG128" i="1"/>
  <c r="X129" i="1"/>
  <c r="W129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W135" i="1"/>
  <c r="AF135" i="1"/>
  <c r="AG135" i="1"/>
  <c r="W136" i="1"/>
  <c r="AF136" i="1"/>
  <c r="AG136" i="1"/>
  <c r="W137" i="1"/>
  <c r="AF137" i="1"/>
  <c r="AG137" i="1"/>
  <c r="W138" i="1"/>
  <c r="AF138" i="1"/>
  <c r="AG138" i="1"/>
  <c r="W139" i="1"/>
  <c r="AF139" i="1"/>
  <c r="AG139" i="1"/>
  <c r="AF140" i="1"/>
  <c r="AG140" i="1"/>
  <c r="W141" i="1"/>
  <c r="AF141" i="1"/>
  <c r="AG141" i="1"/>
  <c r="AF142" i="1"/>
  <c r="AG142" i="1"/>
  <c r="AF143" i="1"/>
  <c r="AG143" i="1"/>
  <c r="X144" i="1"/>
  <c r="W144" i="1"/>
  <c r="AF144" i="1"/>
  <c r="AG144" i="1"/>
  <c r="X145" i="1"/>
  <c r="W145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X158" i="1"/>
  <c r="W158" i="1"/>
  <c r="AF158" i="1"/>
  <c r="AG158" i="1"/>
  <c r="X159" i="1"/>
  <c r="W159" i="1"/>
  <c r="AF159" i="1"/>
  <c r="AG159" i="1"/>
  <c r="X160" i="1"/>
  <c r="W160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W194" i="1"/>
  <c r="AF194" i="1"/>
  <c r="AG194" i="1"/>
  <c r="W195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W205" i="1"/>
  <c r="AF205" i="1"/>
  <c r="AG205" i="1"/>
  <c r="W206" i="1"/>
  <c r="AF206" i="1"/>
  <c r="AG206" i="1"/>
  <c r="W207" i="1"/>
  <c r="AF207" i="1"/>
  <c r="AG207" i="1"/>
  <c r="W208" i="1"/>
  <c r="AF208" i="1"/>
  <c r="AG208" i="1"/>
  <c r="W209" i="1"/>
  <c r="AF209" i="1"/>
  <c r="AG209" i="1"/>
  <c r="W210" i="1"/>
  <c r="AF210" i="1"/>
  <c r="AG210" i="1"/>
  <c r="AF211" i="1"/>
  <c r="AG211" i="1"/>
  <c r="AF212" i="1"/>
  <c r="AG212" i="1"/>
  <c r="W213" i="1"/>
  <c r="AF213" i="1"/>
  <c r="AG213" i="1"/>
  <c r="W214" i="1"/>
  <c r="AF214" i="1"/>
  <c r="AG214" i="1"/>
  <c r="W215" i="1"/>
  <c r="AF215" i="1"/>
  <c r="AG215" i="1"/>
  <c r="W216" i="1"/>
  <c r="AF216" i="1"/>
  <c r="AG216" i="1"/>
  <c r="W217" i="1"/>
  <c r="AF217" i="1"/>
  <c r="AG217" i="1"/>
  <c r="W218" i="1"/>
  <c r="AF218" i="1"/>
  <c r="AG218" i="1"/>
  <c r="W219" i="1"/>
  <c r="AF219" i="1"/>
  <c r="AG219" i="1"/>
  <c r="W220" i="1"/>
  <c r="AF220" i="1"/>
  <c r="AG220" i="1"/>
  <c r="AF221" i="1"/>
  <c r="AG221" i="1"/>
  <c r="AF222" i="1"/>
  <c r="AG222" i="1"/>
  <c r="W223" i="1"/>
  <c r="AF223" i="1"/>
  <c r="AG223" i="1"/>
  <c r="W224" i="1"/>
  <c r="AF224" i="1"/>
  <c r="AG224" i="1"/>
  <c r="W225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W233" i="1"/>
  <c r="AF233" i="1"/>
  <c r="AG233" i="1"/>
  <c r="W234" i="1"/>
  <c r="AF234" i="1"/>
  <c r="AG234" i="1"/>
  <c r="W235" i="1"/>
  <c r="AF235" i="1"/>
  <c r="AG235" i="1"/>
  <c r="W236" i="1"/>
  <c r="AF236" i="1"/>
  <c r="AG236" i="1"/>
  <c r="W237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W250" i="1"/>
  <c r="AF250" i="1"/>
  <c r="AG250" i="1"/>
  <c r="X251" i="1"/>
  <c r="W251" i="1"/>
  <c r="AF251" i="1"/>
  <c r="AG251" i="1"/>
  <c r="AF252" i="1"/>
  <c r="AG252" i="1"/>
  <c r="AF253" i="1"/>
  <c r="AG253" i="1"/>
  <c r="AF254" i="1"/>
  <c r="AG254" i="1"/>
  <c r="AG256" i="1"/>
  <c r="AH2" i="1"/>
  <c r="AI2" i="1"/>
  <c r="AH3" i="1"/>
  <c r="AI3" i="1"/>
  <c r="AH4" i="1"/>
  <c r="AI4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X121" i="1"/>
  <c r="AH121" i="1"/>
  <c r="AI121" i="1"/>
  <c r="X122" i="1"/>
  <c r="AH122" i="1"/>
  <c r="AI122" i="1"/>
  <c r="AH123" i="1"/>
  <c r="AI123" i="1"/>
  <c r="AH124" i="1"/>
  <c r="AI124" i="1"/>
  <c r="AH125" i="1"/>
  <c r="AI125" i="1"/>
  <c r="AH126" i="1"/>
  <c r="AI126" i="1"/>
  <c r="AH127" i="1"/>
  <c r="AI127" i="1"/>
  <c r="AH128" i="1"/>
  <c r="AI128" i="1"/>
  <c r="AH129" i="1"/>
  <c r="AI129" i="1"/>
  <c r="AH130" i="1"/>
  <c r="AI130" i="1"/>
  <c r="AH131" i="1"/>
  <c r="AI131" i="1"/>
  <c r="AH132" i="1"/>
  <c r="AI132" i="1"/>
  <c r="AH133" i="1"/>
  <c r="AI133" i="1"/>
  <c r="AH134" i="1"/>
  <c r="AI134" i="1"/>
  <c r="AH135" i="1"/>
  <c r="AI135" i="1"/>
  <c r="AH136" i="1"/>
  <c r="AI136" i="1"/>
  <c r="AH137" i="1"/>
  <c r="AI137" i="1"/>
  <c r="AH138" i="1"/>
  <c r="AI138" i="1"/>
  <c r="AH139" i="1"/>
  <c r="AI139" i="1"/>
  <c r="AH140" i="1"/>
  <c r="AI140" i="1"/>
  <c r="AH141" i="1"/>
  <c r="AI141" i="1"/>
  <c r="AH142" i="1"/>
  <c r="AI142" i="1"/>
  <c r="AH143" i="1"/>
  <c r="AI143" i="1"/>
  <c r="AH144" i="1"/>
  <c r="AI144" i="1"/>
  <c r="AH145" i="1"/>
  <c r="AI145" i="1"/>
  <c r="AH146" i="1"/>
  <c r="AI146" i="1"/>
  <c r="AH147" i="1"/>
  <c r="AI147" i="1"/>
  <c r="AH148" i="1"/>
  <c r="AI148" i="1"/>
  <c r="AH149" i="1"/>
  <c r="AI149" i="1"/>
  <c r="AH150" i="1"/>
  <c r="AI150" i="1"/>
  <c r="AH151" i="1"/>
  <c r="AI151" i="1"/>
  <c r="AH152" i="1"/>
  <c r="AI152" i="1"/>
  <c r="AH153" i="1"/>
  <c r="AI153" i="1"/>
  <c r="AH154" i="1"/>
  <c r="AI154" i="1"/>
  <c r="AH155" i="1"/>
  <c r="AI155" i="1"/>
  <c r="AH156" i="1"/>
  <c r="AI156" i="1"/>
  <c r="AH157" i="1"/>
  <c r="AI157" i="1"/>
  <c r="AH158" i="1"/>
  <c r="AI158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AH167" i="1"/>
  <c r="AI167" i="1"/>
  <c r="AH168" i="1"/>
  <c r="AI168" i="1"/>
  <c r="AH169" i="1"/>
  <c r="AI169" i="1"/>
  <c r="AH170" i="1"/>
  <c r="AI170" i="1"/>
  <c r="AH171" i="1"/>
  <c r="AI171" i="1"/>
  <c r="AH172" i="1"/>
  <c r="AI172" i="1"/>
  <c r="AH173" i="1"/>
  <c r="AI173" i="1"/>
  <c r="AH174" i="1"/>
  <c r="AI174" i="1"/>
  <c r="AH175" i="1"/>
  <c r="AI175" i="1"/>
  <c r="AH176" i="1"/>
  <c r="AI176" i="1"/>
  <c r="AH177" i="1"/>
  <c r="AI177" i="1"/>
  <c r="AH178" i="1"/>
  <c r="AI178" i="1"/>
  <c r="AH179" i="1"/>
  <c r="AI179" i="1"/>
  <c r="AH180" i="1"/>
  <c r="AI180" i="1"/>
  <c r="AH181" i="1"/>
  <c r="AI181" i="1"/>
  <c r="AH182" i="1"/>
  <c r="AI182" i="1"/>
  <c r="AH183" i="1"/>
  <c r="AI183" i="1"/>
  <c r="AH184" i="1"/>
  <c r="AI184" i="1"/>
  <c r="AH185" i="1"/>
  <c r="AI185" i="1"/>
  <c r="AH186" i="1"/>
  <c r="AI186" i="1"/>
  <c r="AH187" i="1"/>
  <c r="AI187" i="1"/>
  <c r="AH188" i="1"/>
  <c r="AI188" i="1"/>
  <c r="AH189" i="1"/>
  <c r="AI189" i="1"/>
  <c r="AH190" i="1"/>
  <c r="AI190" i="1"/>
  <c r="AH191" i="1"/>
  <c r="AI191" i="1"/>
  <c r="AH192" i="1"/>
  <c r="AI192" i="1"/>
  <c r="AH193" i="1"/>
  <c r="AI193" i="1"/>
  <c r="X194" i="1"/>
  <c r="AH194" i="1"/>
  <c r="AI194" i="1"/>
  <c r="X195" i="1"/>
  <c r="AH195" i="1"/>
  <c r="AI195" i="1"/>
  <c r="AH196" i="1"/>
  <c r="AI196" i="1"/>
  <c r="AH197" i="1"/>
  <c r="AI197" i="1"/>
  <c r="AH198" i="1"/>
  <c r="AI198" i="1"/>
  <c r="AH199" i="1"/>
  <c r="AI199" i="1"/>
  <c r="AH200" i="1"/>
  <c r="AI200" i="1"/>
  <c r="AH201" i="1"/>
  <c r="AI201" i="1"/>
  <c r="AH202" i="1"/>
  <c r="AI202" i="1"/>
  <c r="AH203" i="1"/>
  <c r="AI203" i="1"/>
  <c r="AH204" i="1"/>
  <c r="AI204" i="1"/>
  <c r="AH205" i="1"/>
  <c r="AI205" i="1"/>
  <c r="AH206" i="1"/>
  <c r="AI206" i="1"/>
  <c r="AH207" i="1"/>
  <c r="AI207" i="1"/>
  <c r="AH208" i="1"/>
  <c r="AI208" i="1"/>
  <c r="AH209" i="1"/>
  <c r="AI209" i="1"/>
  <c r="X210" i="1"/>
  <c r="AH210" i="1"/>
  <c r="AI210" i="1"/>
  <c r="AH211" i="1"/>
  <c r="AI211" i="1"/>
  <c r="AH212" i="1"/>
  <c r="AI212" i="1"/>
  <c r="AH213" i="1"/>
  <c r="AI213" i="1"/>
  <c r="AH214" i="1"/>
  <c r="AI214" i="1"/>
  <c r="AH215" i="1"/>
  <c r="AI215" i="1"/>
  <c r="AH216" i="1"/>
  <c r="AI216" i="1"/>
  <c r="AH217" i="1"/>
  <c r="AI217" i="1"/>
  <c r="AH218" i="1"/>
  <c r="AI218" i="1"/>
  <c r="AH219" i="1"/>
  <c r="AI219" i="1"/>
  <c r="AH220" i="1"/>
  <c r="AI220" i="1"/>
  <c r="AH221" i="1"/>
  <c r="AI221" i="1"/>
  <c r="AH222" i="1"/>
  <c r="AI222" i="1"/>
  <c r="AH223" i="1"/>
  <c r="AI223" i="1"/>
  <c r="AH224" i="1"/>
  <c r="AI224" i="1"/>
  <c r="AH225" i="1"/>
  <c r="AI225" i="1"/>
  <c r="AH226" i="1"/>
  <c r="AI226" i="1"/>
  <c r="AH227" i="1"/>
  <c r="AI227" i="1"/>
  <c r="AH228" i="1"/>
  <c r="AI228" i="1"/>
  <c r="AH229" i="1"/>
  <c r="AI229" i="1"/>
  <c r="AH230" i="1"/>
  <c r="AI230" i="1"/>
  <c r="AH231" i="1"/>
  <c r="AI231" i="1"/>
  <c r="AH232" i="1"/>
  <c r="AI232" i="1"/>
  <c r="AH233" i="1"/>
  <c r="AI233" i="1"/>
  <c r="AH234" i="1"/>
  <c r="AI234" i="1"/>
  <c r="AH235" i="1"/>
  <c r="AI235" i="1"/>
  <c r="AH236" i="1"/>
  <c r="AI236" i="1"/>
  <c r="AH237" i="1"/>
  <c r="AI237" i="1"/>
  <c r="AH238" i="1"/>
  <c r="AI238" i="1"/>
  <c r="AH239" i="1"/>
  <c r="AI239" i="1"/>
  <c r="AH240" i="1"/>
  <c r="AI240" i="1"/>
  <c r="AH241" i="1"/>
  <c r="AI241" i="1"/>
  <c r="AH242" i="1"/>
  <c r="AI242" i="1"/>
  <c r="AH243" i="1"/>
  <c r="AI243" i="1"/>
  <c r="AH244" i="1"/>
  <c r="AI244" i="1"/>
  <c r="AH245" i="1"/>
  <c r="AI245" i="1"/>
  <c r="AH246" i="1"/>
  <c r="AI246" i="1"/>
  <c r="AH247" i="1"/>
  <c r="AI247" i="1"/>
  <c r="AH248" i="1"/>
  <c r="AI248" i="1"/>
  <c r="AH249" i="1"/>
  <c r="AI249" i="1"/>
  <c r="AH250" i="1"/>
  <c r="AI250" i="1"/>
  <c r="AH251" i="1"/>
  <c r="AI251" i="1"/>
  <c r="AH252" i="1"/>
  <c r="AI252" i="1"/>
  <c r="AH253" i="1"/>
  <c r="AI253" i="1"/>
  <c r="AH254" i="1"/>
  <c r="AI254" i="1"/>
  <c r="AI256" i="1"/>
  <c r="AJ256" i="1"/>
  <c r="AH256" i="1"/>
  <c r="AF256" i="1"/>
  <c r="AD211" i="1"/>
  <c r="AE211" i="1"/>
  <c r="AD215" i="1"/>
  <c r="AE215" i="1"/>
  <c r="AD216" i="1"/>
  <c r="AE216" i="1"/>
  <c r="AD217" i="1"/>
  <c r="AE217" i="1"/>
  <c r="AD218" i="1"/>
  <c r="AE218" i="1"/>
  <c r="AD219" i="1"/>
  <c r="AE219" i="1"/>
  <c r="AD220" i="1"/>
  <c r="AE220" i="1"/>
  <c r="AD221" i="1"/>
  <c r="AE221" i="1"/>
  <c r="AD222" i="1"/>
  <c r="AE222" i="1"/>
  <c r="AD223" i="1"/>
  <c r="AE223" i="1"/>
  <c r="AD224" i="1"/>
  <c r="AE224" i="1"/>
  <c r="AD225" i="1"/>
  <c r="AE225" i="1"/>
  <c r="AD226" i="1"/>
  <c r="AE226" i="1"/>
  <c r="AD227" i="1"/>
  <c r="AE227" i="1"/>
  <c r="AD228" i="1"/>
  <c r="AE228" i="1"/>
  <c r="AD229" i="1"/>
  <c r="AE229" i="1"/>
  <c r="AD230" i="1"/>
  <c r="AE230" i="1"/>
  <c r="AD231" i="1"/>
  <c r="AE231" i="1"/>
  <c r="AD232" i="1"/>
  <c r="AE232" i="1"/>
  <c r="AD233" i="1"/>
  <c r="AE233" i="1"/>
  <c r="AD234" i="1"/>
  <c r="AE234" i="1"/>
  <c r="AD237" i="1"/>
  <c r="AE237" i="1"/>
  <c r="AD238" i="1"/>
  <c r="AE238" i="1"/>
  <c r="AD239" i="1"/>
  <c r="AE239" i="1"/>
  <c r="AD249" i="1"/>
  <c r="AE249" i="1"/>
  <c r="AD250" i="1"/>
  <c r="AE250" i="1"/>
  <c r="AD251" i="1"/>
  <c r="AE251" i="1"/>
  <c r="AD252" i="1"/>
  <c r="AE252" i="1"/>
  <c r="AD253" i="1"/>
  <c r="AE253" i="1"/>
  <c r="AD254" i="1"/>
  <c r="AE254" i="1"/>
  <c r="AD2" i="1"/>
  <c r="AE2" i="1"/>
  <c r="AD3" i="1"/>
  <c r="AE3" i="1"/>
  <c r="AD4" i="1"/>
  <c r="AE4" i="1"/>
  <c r="AD5" i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AD42" i="1"/>
  <c r="AE42" i="1"/>
  <c r="AD45" i="1"/>
  <c r="AE45" i="1"/>
  <c r="AD46" i="1"/>
  <c r="AE46" i="1"/>
  <c r="AD47" i="1"/>
  <c r="AE47" i="1"/>
  <c r="AD50" i="1"/>
  <c r="AE50" i="1"/>
  <c r="AD51" i="1"/>
  <c r="AE51" i="1"/>
  <c r="AD52" i="1"/>
  <c r="AE52" i="1"/>
  <c r="AD53" i="1"/>
  <c r="AE53" i="1"/>
  <c r="AD54" i="1"/>
  <c r="AE54" i="1"/>
  <c r="AD55" i="1"/>
  <c r="AE55" i="1"/>
  <c r="AD56" i="1"/>
  <c r="AE56" i="1"/>
  <c r="AD57" i="1"/>
  <c r="AE57" i="1"/>
  <c r="AD58" i="1"/>
  <c r="AE58" i="1"/>
  <c r="AD59" i="1"/>
  <c r="AE59" i="1"/>
  <c r="AD60" i="1"/>
  <c r="AE60" i="1"/>
  <c r="AD61" i="1"/>
  <c r="AE61" i="1"/>
  <c r="AD62" i="1"/>
  <c r="AE62" i="1"/>
  <c r="AD63" i="1"/>
  <c r="AE63" i="1"/>
  <c r="AD64" i="1"/>
  <c r="AE64" i="1"/>
  <c r="AD65" i="1"/>
  <c r="AE65" i="1"/>
  <c r="AD66" i="1"/>
  <c r="AE66" i="1"/>
  <c r="AD70" i="1"/>
  <c r="AE70" i="1"/>
  <c r="AD71" i="1"/>
  <c r="AE71" i="1"/>
  <c r="AD72" i="1"/>
  <c r="AE72" i="1"/>
  <c r="AD73" i="1"/>
  <c r="AE73" i="1"/>
  <c r="AD75" i="1"/>
  <c r="AE75" i="1"/>
  <c r="AD76" i="1"/>
  <c r="AE76" i="1"/>
  <c r="AD77" i="1"/>
  <c r="AE77" i="1"/>
  <c r="AD78" i="1"/>
  <c r="AE78" i="1"/>
  <c r="AD79" i="1"/>
  <c r="AE79" i="1"/>
  <c r="AD80" i="1"/>
  <c r="AE80" i="1"/>
  <c r="AD85" i="1"/>
  <c r="AE85" i="1"/>
  <c r="AD86" i="1"/>
  <c r="AE86" i="1"/>
  <c r="AD87" i="1"/>
  <c r="AE87" i="1"/>
  <c r="AD88" i="1"/>
  <c r="AE88" i="1"/>
  <c r="AD89" i="1"/>
  <c r="AE89" i="1"/>
  <c r="AD90" i="1"/>
  <c r="AE90" i="1"/>
  <c r="AD93" i="1"/>
  <c r="AE93" i="1"/>
  <c r="AD94" i="1"/>
  <c r="AE94" i="1"/>
  <c r="AD95" i="1"/>
  <c r="AE95" i="1"/>
  <c r="AD96" i="1"/>
  <c r="AE96" i="1"/>
  <c r="AD97" i="1"/>
  <c r="AE97" i="1"/>
  <c r="AD98" i="1"/>
  <c r="AE98" i="1"/>
  <c r="AD99" i="1"/>
  <c r="AE99" i="1"/>
  <c r="AD100" i="1"/>
  <c r="AE100" i="1"/>
  <c r="AD101" i="1"/>
  <c r="AE101" i="1"/>
  <c r="AD102" i="1"/>
  <c r="AE102" i="1"/>
  <c r="AD103" i="1"/>
  <c r="AE103" i="1"/>
  <c r="AD104" i="1"/>
  <c r="AE104" i="1"/>
  <c r="AD105" i="1"/>
  <c r="AE105" i="1"/>
  <c r="AD106" i="1"/>
  <c r="AE106" i="1"/>
  <c r="AD107" i="1"/>
  <c r="AE107" i="1"/>
  <c r="AD108" i="1"/>
  <c r="AE108" i="1"/>
  <c r="AD109" i="1"/>
  <c r="AE109" i="1"/>
  <c r="AD110" i="1"/>
  <c r="AE110" i="1"/>
  <c r="AD111" i="1"/>
  <c r="AE111" i="1"/>
  <c r="AD112" i="1"/>
  <c r="AE112" i="1"/>
  <c r="AD113" i="1"/>
  <c r="AE113" i="1"/>
  <c r="AD114" i="1"/>
  <c r="AE114" i="1"/>
  <c r="AD115" i="1"/>
  <c r="AE115" i="1"/>
  <c r="AD116" i="1"/>
  <c r="AE116" i="1"/>
  <c r="AD117" i="1"/>
  <c r="AE117" i="1"/>
  <c r="AD118" i="1"/>
  <c r="AE118" i="1"/>
  <c r="AD119" i="1"/>
  <c r="AE119" i="1"/>
  <c r="AD120" i="1"/>
  <c r="AE120" i="1"/>
  <c r="AD121" i="1"/>
  <c r="AE121" i="1"/>
  <c r="AD122" i="1"/>
  <c r="AE122" i="1"/>
  <c r="AD123" i="1"/>
  <c r="AE123" i="1"/>
  <c r="AD124" i="1"/>
  <c r="AE124" i="1"/>
  <c r="AD125" i="1"/>
  <c r="AE125" i="1"/>
  <c r="AD126" i="1"/>
  <c r="AE126" i="1"/>
  <c r="AD127" i="1"/>
  <c r="AE127" i="1"/>
  <c r="AD128" i="1"/>
  <c r="AE128" i="1"/>
  <c r="AD129" i="1"/>
  <c r="AE129" i="1"/>
  <c r="AD130" i="1"/>
  <c r="AE130" i="1"/>
  <c r="AD133" i="1"/>
  <c r="AE133" i="1"/>
  <c r="AD134" i="1"/>
  <c r="AE134" i="1"/>
  <c r="AD136" i="1"/>
  <c r="AE136" i="1"/>
  <c r="AD137" i="1"/>
  <c r="AE137" i="1"/>
  <c r="AD138" i="1"/>
  <c r="AE138" i="1"/>
  <c r="AD139" i="1"/>
  <c r="AE139" i="1"/>
  <c r="AD140" i="1"/>
  <c r="AE140" i="1"/>
  <c r="AD141" i="1"/>
  <c r="AE141" i="1"/>
  <c r="AD142" i="1"/>
  <c r="AE142" i="1"/>
  <c r="AD143" i="1"/>
  <c r="AE143" i="1"/>
  <c r="AD144" i="1"/>
  <c r="AE144" i="1"/>
  <c r="AD146" i="1"/>
  <c r="AE146" i="1"/>
  <c r="AD147" i="1"/>
  <c r="AE147" i="1"/>
  <c r="AD148" i="1"/>
  <c r="AE148" i="1"/>
  <c r="AD149" i="1"/>
  <c r="AE149" i="1"/>
  <c r="AD150" i="1"/>
  <c r="AE150" i="1"/>
  <c r="AD151" i="1"/>
  <c r="AE151" i="1"/>
  <c r="AD152" i="1"/>
  <c r="AE152" i="1"/>
  <c r="AD153" i="1"/>
  <c r="AE153" i="1"/>
  <c r="AD154" i="1"/>
  <c r="AE154" i="1"/>
  <c r="AD155" i="1"/>
  <c r="AE155" i="1"/>
  <c r="AD156" i="1"/>
  <c r="AE156" i="1"/>
  <c r="AD157" i="1"/>
  <c r="AE157" i="1"/>
  <c r="AD158" i="1"/>
  <c r="AE158" i="1"/>
  <c r="AD159" i="1"/>
  <c r="AE159" i="1"/>
  <c r="AD164" i="1"/>
  <c r="AE164" i="1"/>
  <c r="AD165" i="1"/>
  <c r="AE165" i="1"/>
  <c r="AD166" i="1"/>
  <c r="AE166" i="1"/>
  <c r="AD167" i="1"/>
  <c r="AE167" i="1"/>
  <c r="AD168" i="1"/>
  <c r="AE168" i="1"/>
  <c r="AD169" i="1"/>
  <c r="AE169" i="1"/>
  <c r="AD170" i="1"/>
  <c r="AE170" i="1"/>
  <c r="AD171" i="1"/>
  <c r="AE171" i="1"/>
  <c r="AD172" i="1"/>
  <c r="AE172" i="1"/>
  <c r="AD173" i="1"/>
  <c r="AE173" i="1"/>
  <c r="AD174" i="1"/>
  <c r="AE174" i="1"/>
  <c r="AD175" i="1"/>
  <c r="AE175" i="1"/>
  <c r="AD176" i="1"/>
  <c r="AE176" i="1"/>
  <c r="AD177" i="1"/>
  <c r="AE177" i="1"/>
  <c r="AD178" i="1"/>
  <c r="AE178" i="1"/>
  <c r="AD179" i="1"/>
  <c r="AE179" i="1"/>
  <c r="AD180" i="1"/>
  <c r="AE180" i="1"/>
  <c r="AD181" i="1"/>
  <c r="AE181" i="1"/>
  <c r="AD182" i="1"/>
  <c r="AE182" i="1"/>
  <c r="AD183" i="1"/>
  <c r="AE183" i="1"/>
  <c r="AD184" i="1"/>
  <c r="AE184" i="1"/>
  <c r="AD185" i="1"/>
  <c r="AE185" i="1"/>
  <c r="AD186" i="1"/>
  <c r="AE186" i="1"/>
  <c r="AD189" i="1"/>
  <c r="AE189" i="1"/>
  <c r="AD190" i="1"/>
  <c r="AE190" i="1"/>
  <c r="AD191" i="1"/>
  <c r="AE191" i="1"/>
  <c r="AD192" i="1"/>
  <c r="AE192" i="1"/>
  <c r="AD193" i="1"/>
  <c r="AE193" i="1"/>
  <c r="AE256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2" i="1"/>
  <c r="AD213" i="1"/>
  <c r="AD214" i="1"/>
  <c r="AD235" i="1"/>
  <c r="AD236" i="1"/>
  <c r="AD240" i="1"/>
  <c r="AD241" i="1"/>
  <c r="AD242" i="1"/>
  <c r="AD243" i="1"/>
  <c r="AD244" i="1"/>
  <c r="AD245" i="1"/>
  <c r="AD246" i="1"/>
  <c r="AD247" i="1"/>
  <c r="AD248" i="1"/>
  <c r="AD20" i="1"/>
  <c r="AD21" i="1"/>
  <c r="AD32" i="1"/>
  <c r="AD33" i="1"/>
  <c r="AD34" i="1"/>
  <c r="AD35" i="1"/>
  <c r="AD43" i="1"/>
  <c r="AD44" i="1"/>
  <c r="AD48" i="1"/>
  <c r="AD49" i="1"/>
  <c r="AD67" i="1"/>
  <c r="AD68" i="1"/>
  <c r="AD69" i="1"/>
  <c r="AD74" i="1"/>
  <c r="AD81" i="1"/>
  <c r="AD82" i="1"/>
  <c r="AD83" i="1"/>
  <c r="AD84" i="1"/>
  <c r="AD91" i="1"/>
  <c r="AD92" i="1"/>
  <c r="AD131" i="1"/>
  <c r="AD132" i="1"/>
  <c r="AD135" i="1"/>
  <c r="AD145" i="1"/>
  <c r="AD160" i="1"/>
  <c r="AD161" i="1"/>
  <c r="AD162" i="1"/>
  <c r="AD163" i="1"/>
  <c r="AD187" i="1"/>
  <c r="AD188" i="1"/>
  <c r="AD256" i="1"/>
  <c r="AB211" i="1"/>
  <c r="AC211" i="1"/>
  <c r="AB215" i="1"/>
  <c r="AC215" i="1"/>
  <c r="AB216" i="1"/>
  <c r="AC216" i="1"/>
  <c r="AB217" i="1"/>
  <c r="AC217" i="1"/>
  <c r="AB218" i="1"/>
  <c r="AC218" i="1"/>
  <c r="AB219" i="1"/>
  <c r="AC219" i="1"/>
  <c r="AB220" i="1"/>
  <c r="AC220" i="1"/>
  <c r="AB221" i="1"/>
  <c r="AC221" i="1"/>
  <c r="AB222" i="1"/>
  <c r="AC222" i="1"/>
  <c r="AB223" i="1"/>
  <c r="AC223" i="1"/>
  <c r="AB224" i="1"/>
  <c r="AC224" i="1"/>
  <c r="AB225" i="1"/>
  <c r="AC225" i="1"/>
  <c r="AB226" i="1"/>
  <c r="AC226" i="1"/>
  <c r="AB227" i="1"/>
  <c r="AC227" i="1"/>
  <c r="AB228" i="1"/>
  <c r="AC228" i="1"/>
  <c r="AB229" i="1"/>
  <c r="AC229" i="1"/>
  <c r="AB230" i="1"/>
  <c r="AC230" i="1"/>
  <c r="AB231" i="1"/>
  <c r="AC231" i="1"/>
  <c r="AB232" i="1"/>
  <c r="AC232" i="1"/>
  <c r="AB233" i="1"/>
  <c r="AC233" i="1"/>
  <c r="AB234" i="1"/>
  <c r="AC234" i="1"/>
  <c r="AB237" i="1"/>
  <c r="AC237" i="1"/>
  <c r="AB238" i="1"/>
  <c r="AC238" i="1"/>
  <c r="AB239" i="1"/>
  <c r="AC239" i="1"/>
  <c r="AB249" i="1"/>
  <c r="AC249" i="1"/>
  <c r="AB250" i="1"/>
  <c r="AC250" i="1"/>
  <c r="AB251" i="1"/>
  <c r="AC251" i="1"/>
  <c r="AB252" i="1"/>
  <c r="AC252" i="1"/>
  <c r="AB253" i="1"/>
  <c r="AC253" i="1"/>
  <c r="AB254" i="1"/>
  <c r="AC254" i="1"/>
  <c r="AB2" i="1"/>
  <c r="AC2" i="1"/>
  <c r="AB3" i="1"/>
  <c r="AC3" i="1"/>
  <c r="AB4" i="1"/>
  <c r="AC4" i="1"/>
  <c r="AB5" i="1"/>
  <c r="AC5" i="1"/>
  <c r="AB6" i="1"/>
  <c r="AC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5" i="1"/>
  <c r="AC45" i="1"/>
  <c r="AB46" i="1"/>
  <c r="AC46" i="1"/>
  <c r="AB47" i="1"/>
  <c r="AC47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70" i="1"/>
  <c r="AC70" i="1"/>
  <c r="AB71" i="1"/>
  <c r="AC71" i="1"/>
  <c r="AB72" i="1"/>
  <c r="AC72" i="1"/>
  <c r="AB73" i="1"/>
  <c r="AC73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3" i="1"/>
  <c r="AC93" i="1"/>
  <c r="AB94" i="1"/>
  <c r="AC94" i="1"/>
  <c r="AB95" i="1"/>
  <c r="AC95" i="1"/>
  <c r="AB96" i="1"/>
  <c r="AC96" i="1"/>
  <c r="AB97" i="1"/>
  <c r="AC97" i="1"/>
  <c r="AB98" i="1"/>
  <c r="AC98" i="1"/>
  <c r="AB99" i="1"/>
  <c r="AC99" i="1"/>
  <c r="AB100" i="1"/>
  <c r="AC100" i="1"/>
  <c r="AB101" i="1"/>
  <c r="AC101" i="1"/>
  <c r="AB102" i="1"/>
  <c r="AC102" i="1"/>
  <c r="AB103" i="1"/>
  <c r="AC103" i="1"/>
  <c r="AB104" i="1"/>
  <c r="AC104" i="1"/>
  <c r="AB105" i="1"/>
  <c r="AC105" i="1"/>
  <c r="AB106" i="1"/>
  <c r="AC106" i="1"/>
  <c r="AB107" i="1"/>
  <c r="AC107" i="1"/>
  <c r="AB108" i="1"/>
  <c r="AC108" i="1"/>
  <c r="AB109" i="1"/>
  <c r="AC109" i="1"/>
  <c r="AB110" i="1"/>
  <c r="AC110" i="1"/>
  <c r="AB111" i="1"/>
  <c r="AC111" i="1"/>
  <c r="AB112" i="1"/>
  <c r="AC112" i="1"/>
  <c r="AB113" i="1"/>
  <c r="AC113" i="1"/>
  <c r="AB114" i="1"/>
  <c r="AC114" i="1"/>
  <c r="AB115" i="1"/>
  <c r="AC115" i="1"/>
  <c r="AB116" i="1"/>
  <c r="AC116" i="1"/>
  <c r="AB117" i="1"/>
  <c r="AC117" i="1"/>
  <c r="AB118" i="1"/>
  <c r="AC118" i="1"/>
  <c r="AB119" i="1"/>
  <c r="AC119" i="1"/>
  <c r="AB120" i="1"/>
  <c r="AC120" i="1"/>
  <c r="AB121" i="1"/>
  <c r="AC121" i="1"/>
  <c r="AB122" i="1"/>
  <c r="AC122" i="1"/>
  <c r="AB123" i="1"/>
  <c r="AC123" i="1"/>
  <c r="AB124" i="1"/>
  <c r="AC124" i="1"/>
  <c r="AB125" i="1"/>
  <c r="AC125" i="1"/>
  <c r="AB126" i="1"/>
  <c r="AC126" i="1"/>
  <c r="AB127" i="1"/>
  <c r="AC127" i="1"/>
  <c r="AB128" i="1"/>
  <c r="AC128" i="1"/>
  <c r="AB129" i="1"/>
  <c r="AC129" i="1"/>
  <c r="AB130" i="1"/>
  <c r="AC130" i="1"/>
  <c r="AB133" i="1"/>
  <c r="AC133" i="1"/>
  <c r="AB134" i="1"/>
  <c r="AC134" i="1"/>
  <c r="AB136" i="1"/>
  <c r="AC136" i="1"/>
  <c r="AB137" i="1"/>
  <c r="AC137" i="1"/>
  <c r="AB138" i="1"/>
  <c r="AC138" i="1"/>
  <c r="AB139" i="1"/>
  <c r="AC139" i="1"/>
  <c r="AB140" i="1"/>
  <c r="AC140" i="1"/>
  <c r="AB141" i="1"/>
  <c r="AC141" i="1"/>
  <c r="AB142" i="1"/>
  <c r="AC142" i="1"/>
  <c r="AB143" i="1"/>
  <c r="AC143" i="1"/>
  <c r="AB144" i="1"/>
  <c r="AC144" i="1"/>
  <c r="AB146" i="1"/>
  <c r="AC146" i="1"/>
  <c r="AB147" i="1"/>
  <c r="AC147" i="1"/>
  <c r="AB148" i="1"/>
  <c r="AC148" i="1"/>
  <c r="AB149" i="1"/>
  <c r="AC149" i="1"/>
  <c r="AB150" i="1"/>
  <c r="AC150" i="1"/>
  <c r="AB151" i="1"/>
  <c r="AC151" i="1"/>
  <c r="AB152" i="1"/>
  <c r="AC152" i="1"/>
  <c r="AB153" i="1"/>
  <c r="AC153" i="1"/>
  <c r="AB154" i="1"/>
  <c r="AC154" i="1"/>
  <c r="AB155" i="1"/>
  <c r="AC155" i="1"/>
  <c r="AB156" i="1"/>
  <c r="AC156" i="1"/>
  <c r="AB157" i="1"/>
  <c r="AC157" i="1"/>
  <c r="AB158" i="1"/>
  <c r="AC158" i="1"/>
  <c r="AB159" i="1"/>
  <c r="AC159" i="1"/>
  <c r="AB164" i="1"/>
  <c r="AC164" i="1"/>
  <c r="AB165" i="1"/>
  <c r="AC165" i="1"/>
  <c r="AB166" i="1"/>
  <c r="AC166" i="1"/>
  <c r="AB167" i="1"/>
  <c r="AC167" i="1"/>
  <c r="AB168" i="1"/>
  <c r="AC168" i="1"/>
  <c r="AB169" i="1"/>
  <c r="AC169" i="1"/>
  <c r="AB170" i="1"/>
  <c r="AC170" i="1"/>
  <c r="AB171" i="1"/>
  <c r="AC171" i="1"/>
  <c r="AB172" i="1"/>
  <c r="AC172" i="1"/>
  <c r="AB173" i="1"/>
  <c r="AC173" i="1"/>
  <c r="AB174" i="1"/>
  <c r="AC174" i="1"/>
  <c r="AB175" i="1"/>
  <c r="AC175" i="1"/>
  <c r="AB176" i="1"/>
  <c r="AC176" i="1"/>
  <c r="AB177" i="1"/>
  <c r="AC177" i="1"/>
  <c r="AB178" i="1"/>
  <c r="AC178" i="1"/>
  <c r="AB179" i="1"/>
  <c r="AC179" i="1"/>
  <c r="AB180" i="1"/>
  <c r="AC180" i="1"/>
  <c r="AB181" i="1"/>
  <c r="AC181" i="1"/>
  <c r="AB182" i="1"/>
  <c r="AC182" i="1"/>
  <c r="AB183" i="1"/>
  <c r="AC183" i="1"/>
  <c r="AB184" i="1"/>
  <c r="AC184" i="1"/>
  <c r="AB185" i="1"/>
  <c r="AC185" i="1"/>
  <c r="AB186" i="1"/>
  <c r="AC186" i="1"/>
  <c r="AB189" i="1"/>
  <c r="AC189" i="1"/>
  <c r="AB190" i="1"/>
  <c r="AC190" i="1"/>
  <c r="AB191" i="1"/>
  <c r="AC191" i="1"/>
  <c r="AB192" i="1"/>
  <c r="AC192" i="1"/>
  <c r="AB193" i="1"/>
  <c r="AC193" i="1"/>
  <c r="AC256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2" i="1"/>
  <c r="AB213" i="1"/>
  <c r="AB214" i="1"/>
  <c r="AB235" i="1"/>
  <c r="AB236" i="1"/>
  <c r="AB240" i="1"/>
  <c r="AB241" i="1"/>
  <c r="AB242" i="1"/>
  <c r="AB243" i="1"/>
  <c r="AB244" i="1"/>
  <c r="AB245" i="1"/>
  <c r="AB246" i="1"/>
  <c r="AB247" i="1"/>
  <c r="AB248" i="1"/>
  <c r="AB20" i="1"/>
  <c r="AB21" i="1"/>
  <c r="AB33" i="1"/>
  <c r="AB34" i="1"/>
  <c r="AB35" i="1"/>
  <c r="AB43" i="1"/>
  <c r="AB44" i="1"/>
  <c r="AB48" i="1"/>
  <c r="AB49" i="1"/>
  <c r="AB67" i="1"/>
  <c r="AB68" i="1"/>
  <c r="AB69" i="1"/>
  <c r="AB74" i="1"/>
  <c r="AB81" i="1"/>
  <c r="AB82" i="1"/>
  <c r="AB83" i="1"/>
  <c r="AB84" i="1"/>
  <c r="AB91" i="1"/>
  <c r="AB92" i="1"/>
  <c r="AB131" i="1"/>
  <c r="AB132" i="1"/>
  <c r="AB135" i="1"/>
  <c r="AB145" i="1"/>
  <c r="AB160" i="1"/>
  <c r="AB161" i="1"/>
  <c r="AB162" i="1"/>
  <c r="AB163" i="1"/>
  <c r="AB187" i="1"/>
  <c r="AB188" i="1"/>
  <c r="AB256" i="1"/>
  <c r="Z211" i="1"/>
  <c r="AA211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7" i="1"/>
  <c r="AA237" i="1"/>
  <c r="Z238" i="1"/>
  <c r="AA238" i="1"/>
  <c r="Z239" i="1"/>
  <c r="AA239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" i="1"/>
  <c r="AA2" i="1"/>
  <c r="Z3" i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5" i="1"/>
  <c r="AA45" i="1"/>
  <c r="Z46" i="1"/>
  <c r="AA46" i="1"/>
  <c r="Z47" i="1"/>
  <c r="AA47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70" i="1"/>
  <c r="AA70" i="1"/>
  <c r="Z71" i="1"/>
  <c r="AA71" i="1"/>
  <c r="Z72" i="1"/>
  <c r="AA72" i="1"/>
  <c r="Z73" i="1"/>
  <c r="AA73" i="1"/>
  <c r="Z75" i="1"/>
  <c r="AA75" i="1"/>
  <c r="Z76" i="1"/>
  <c r="AA76" i="1"/>
  <c r="Z77" i="1"/>
  <c r="AA77" i="1"/>
  <c r="Z78" i="1"/>
  <c r="AA78" i="1"/>
  <c r="Z79" i="1"/>
  <c r="AA79" i="1"/>
  <c r="Z80" i="1"/>
  <c r="AA80" i="1"/>
  <c r="Z85" i="1"/>
  <c r="AA85" i="1"/>
  <c r="Z86" i="1"/>
  <c r="AA86" i="1"/>
  <c r="Z87" i="1"/>
  <c r="AA87" i="1"/>
  <c r="Z88" i="1"/>
  <c r="AA88" i="1"/>
  <c r="Z89" i="1"/>
  <c r="AA89" i="1"/>
  <c r="Z90" i="1"/>
  <c r="AA90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3" i="1"/>
  <c r="AA133" i="1"/>
  <c r="Z134" i="1"/>
  <c r="AA134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9" i="1"/>
  <c r="AA189" i="1"/>
  <c r="Z190" i="1"/>
  <c r="AA190" i="1"/>
  <c r="Z191" i="1"/>
  <c r="AA191" i="1"/>
  <c r="Z192" i="1"/>
  <c r="AA192" i="1"/>
  <c r="Z193" i="1"/>
  <c r="AA193" i="1"/>
  <c r="AA256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2" i="1"/>
  <c r="Z213" i="1"/>
  <c r="Z214" i="1"/>
  <c r="Z235" i="1"/>
  <c r="Z236" i="1"/>
  <c r="Z240" i="1"/>
  <c r="Z241" i="1"/>
  <c r="Z242" i="1"/>
  <c r="Z243" i="1"/>
  <c r="Z244" i="1"/>
  <c r="Z245" i="1"/>
  <c r="Z246" i="1"/>
  <c r="Z247" i="1"/>
  <c r="Z248" i="1"/>
  <c r="Z20" i="1"/>
  <c r="Z21" i="1"/>
  <c r="Z33" i="1"/>
  <c r="Z34" i="1"/>
  <c r="Z35" i="1"/>
  <c r="Z43" i="1"/>
  <c r="Z44" i="1"/>
  <c r="Z48" i="1"/>
  <c r="Z49" i="1"/>
  <c r="Z67" i="1"/>
  <c r="Z68" i="1"/>
  <c r="Z69" i="1"/>
  <c r="Z74" i="1"/>
  <c r="Z81" i="1"/>
  <c r="Z82" i="1"/>
  <c r="Z83" i="1"/>
  <c r="Z84" i="1"/>
  <c r="Z91" i="1"/>
  <c r="Z92" i="1"/>
  <c r="Z131" i="1"/>
  <c r="Z132" i="1"/>
  <c r="Z135" i="1"/>
  <c r="Z145" i="1"/>
  <c r="Z160" i="1"/>
  <c r="Z161" i="1"/>
  <c r="Z162" i="1"/>
  <c r="Z163" i="1"/>
  <c r="Z187" i="1"/>
  <c r="Z188" i="1"/>
  <c r="Z256" i="1"/>
  <c r="Y256" i="1"/>
  <c r="X256" i="1"/>
  <c r="W256" i="1"/>
  <c r="K248" i="1"/>
  <c r="J248" i="1"/>
  <c r="L248" i="1"/>
  <c r="K247" i="1"/>
  <c r="J247" i="1"/>
  <c r="L247" i="1"/>
  <c r="K246" i="1"/>
  <c r="J246" i="1"/>
  <c r="L246" i="1"/>
  <c r="K245" i="1"/>
  <c r="J245" i="1"/>
  <c r="L245" i="1"/>
  <c r="K244" i="1"/>
  <c r="J244" i="1"/>
  <c r="L244" i="1"/>
  <c r="K243" i="1"/>
  <c r="J243" i="1"/>
  <c r="L243" i="1"/>
  <c r="K242" i="1"/>
  <c r="J242" i="1"/>
  <c r="L242" i="1"/>
  <c r="K241" i="1"/>
  <c r="J241" i="1"/>
  <c r="L241" i="1"/>
  <c r="K240" i="1"/>
  <c r="J240" i="1"/>
  <c r="L240" i="1"/>
  <c r="I240" i="1"/>
  <c r="K236" i="1"/>
  <c r="J236" i="1"/>
  <c r="L236" i="1"/>
  <c r="K235" i="1"/>
  <c r="J235" i="1"/>
  <c r="L235" i="1"/>
  <c r="I236" i="1"/>
  <c r="I235" i="1"/>
  <c r="I2" i="1"/>
  <c r="J2" i="1"/>
  <c r="K2" i="1"/>
  <c r="L2" i="1"/>
  <c r="I3" i="1"/>
  <c r="J3" i="1"/>
  <c r="K3" i="1"/>
  <c r="L3" i="1"/>
  <c r="I4" i="1"/>
  <c r="J4" i="1"/>
  <c r="K4" i="1"/>
  <c r="L4" i="1"/>
  <c r="I5" i="1"/>
  <c r="J5" i="1"/>
  <c r="K5" i="1"/>
  <c r="L5" i="1"/>
  <c r="I6" i="1"/>
  <c r="J6" i="1"/>
  <c r="K6" i="1"/>
  <c r="L6" i="1"/>
  <c r="I7" i="1"/>
  <c r="J7" i="1"/>
  <c r="K7" i="1"/>
  <c r="L7" i="1"/>
  <c r="AN255" i="1"/>
  <c r="W255" i="1"/>
  <c r="AO256" i="1"/>
  <c r="AN256" i="1"/>
  <c r="AM256" i="1"/>
  <c r="I69" i="1"/>
  <c r="I205" i="1"/>
  <c r="I209" i="1"/>
  <c r="I208" i="1"/>
  <c r="I207" i="1"/>
  <c r="I206" i="1"/>
  <c r="K204" i="1"/>
  <c r="K203" i="1"/>
  <c r="K202" i="1"/>
  <c r="K201" i="1"/>
  <c r="K200" i="1"/>
  <c r="K199" i="1"/>
  <c r="K198" i="1"/>
  <c r="J204" i="1"/>
  <c r="J203" i="1"/>
  <c r="J202" i="1"/>
  <c r="J201" i="1"/>
  <c r="J200" i="1"/>
  <c r="J199" i="1"/>
  <c r="J198" i="1"/>
  <c r="L204" i="1"/>
  <c r="L203" i="1"/>
  <c r="L202" i="1"/>
  <c r="L201" i="1"/>
  <c r="L200" i="1"/>
  <c r="L199" i="1"/>
  <c r="L198" i="1"/>
  <c r="K197" i="1"/>
  <c r="J197" i="1"/>
  <c r="L197" i="1"/>
  <c r="K196" i="1"/>
  <c r="J196" i="1"/>
  <c r="L196" i="1"/>
  <c r="I204" i="1"/>
  <c r="I203" i="1"/>
  <c r="I202" i="1"/>
  <c r="I201" i="1"/>
  <c r="I200" i="1"/>
  <c r="I199" i="1"/>
  <c r="I198" i="1"/>
  <c r="I197" i="1"/>
  <c r="I196" i="1"/>
  <c r="K195" i="1"/>
  <c r="J195" i="1"/>
  <c r="L195" i="1"/>
  <c r="K194" i="1"/>
  <c r="J194" i="1"/>
  <c r="L194" i="1"/>
  <c r="I195" i="1"/>
  <c r="I194" i="1"/>
  <c r="L187" i="1"/>
  <c r="I188" i="1"/>
  <c r="I187" i="1"/>
  <c r="K163" i="1"/>
  <c r="J163" i="1"/>
  <c r="L163" i="1"/>
  <c r="K162" i="1"/>
  <c r="J162" i="1"/>
  <c r="L162" i="1"/>
  <c r="K161" i="1"/>
  <c r="J161" i="1"/>
  <c r="L161" i="1"/>
  <c r="I163" i="1"/>
  <c r="I162" i="1"/>
  <c r="I161" i="1"/>
  <c r="I160" i="1"/>
  <c r="J160" i="1"/>
  <c r="K160" i="1"/>
  <c r="L160" i="1"/>
  <c r="I158" i="1"/>
  <c r="J158" i="1"/>
  <c r="K158" i="1"/>
  <c r="L158" i="1"/>
  <c r="I145" i="1"/>
  <c r="I135" i="1"/>
  <c r="L132" i="1"/>
  <c r="L131" i="1"/>
  <c r="I132" i="1"/>
  <c r="I131" i="1"/>
  <c r="I130" i="1"/>
  <c r="L130" i="1"/>
  <c r="L210" i="1"/>
  <c r="I210" i="1"/>
  <c r="K92" i="1"/>
  <c r="J92" i="1"/>
  <c r="L92" i="1"/>
  <c r="K91" i="1"/>
  <c r="J91" i="1"/>
  <c r="L91" i="1"/>
  <c r="I92" i="1"/>
  <c r="I91" i="1"/>
  <c r="I82" i="1"/>
  <c r="I83" i="1"/>
  <c r="I84" i="1"/>
  <c r="I81" i="1"/>
  <c r="L74" i="1"/>
  <c r="I74" i="1"/>
  <c r="I44" i="1"/>
  <c r="I43" i="1"/>
  <c r="L68" i="1"/>
  <c r="L67" i="1"/>
  <c r="I68" i="1"/>
  <c r="I67" i="1"/>
  <c r="I49" i="1"/>
  <c r="I48" i="1"/>
  <c r="I35" i="1"/>
  <c r="I34" i="1"/>
  <c r="I33" i="1"/>
  <c r="I212" i="1"/>
  <c r="L21" i="1"/>
  <c r="L20" i="1"/>
  <c r="I21" i="1"/>
  <c r="I20" i="1"/>
  <c r="K225" i="1"/>
  <c r="J225" i="1"/>
  <c r="L225" i="1"/>
  <c r="I225" i="1"/>
  <c r="K224" i="1"/>
  <c r="J224" i="1"/>
  <c r="L224" i="1"/>
  <c r="I224" i="1"/>
  <c r="I223" i="1"/>
  <c r="K223" i="1"/>
  <c r="J223" i="1"/>
  <c r="L223" i="1"/>
  <c r="I254" i="1"/>
  <c r="I253" i="1"/>
  <c r="I252" i="1"/>
  <c r="I251" i="1"/>
  <c r="I250" i="1"/>
  <c r="I249" i="1"/>
  <c r="I239" i="1"/>
  <c r="I238" i="1"/>
  <c r="I237" i="1"/>
  <c r="I234" i="1"/>
  <c r="I233" i="1"/>
  <c r="I232" i="1"/>
  <c r="I231" i="1"/>
  <c r="I230" i="1"/>
  <c r="I229" i="1"/>
  <c r="I228" i="1"/>
  <c r="I227" i="1"/>
  <c r="I226" i="1"/>
  <c r="I222" i="1"/>
  <c r="I221" i="1"/>
  <c r="I220" i="1"/>
  <c r="I219" i="1"/>
  <c r="I218" i="1"/>
  <c r="I217" i="1"/>
  <c r="I216" i="1"/>
  <c r="I215" i="1"/>
  <c r="I211" i="1"/>
  <c r="I193" i="1"/>
  <c r="I192" i="1"/>
  <c r="I191" i="1"/>
  <c r="I190" i="1"/>
  <c r="I189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59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4" i="1"/>
  <c r="I143" i="1"/>
  <c r="I142" i="1"/>
  <c r="I141" i="1"/>
  <c r="I140" i="1"/>
  <c r="I139" i="1"/>
  <c r="I138" i="1"/>
  <c r="I137" i="1"/>
  <c r="I136" i="1"/>
  <c r="I134" i="1"/>
  <c r="I133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0" i="1"/>
  <c r="I89" i="1"/>
  <c r="I88" i="1"/>
  <c r="I87" i="1"/>
  <c r="I86" i="1"/>
  <c r="I85" i="1"/>
  <c r="I80" i="1"/>
  <c r="I79" i="1"/>
  <c r="I78" i="1"/>
  <c r="I77" i="1"/>
  <c r="I76" i="1"/>
  <c r="I75" i="1"/>
  <c r="I73" i="1"/>
  <c r="I72" i="1"/>
  <c r="I71" i="1"/>
  <c r="I70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7" i="1"/>
  <c r="I46" i="1"/>
  <c r="I45" i="1"/>
  <c r="I42" i="1"/>
  <c r="I41" i="1"/>
  <c r="I40" i="1"/>
  <c r="I39" i="1"/>
  <c r="I38" i="1"/>
  <c r="I37" i="1"/>
  <c r="I36" i="1"/>
  <c r="I32" i="1"/>
  <c r="I31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12" i="1"/>
  <c r="I11" i="1"/>
  <c r="I10" i="1"/>
  <c r="I9" i="1"/>
  <c r="I8" i="1"/>
  <c r="J86" i="1"/>
  <c r="K86" i="1"/>
  <c r="L86" i="1"/>
  <c r="J85" i="1"/>
  <c r="K85" i="1"/>
  <c r="L85" i="1"/>
  <c r="K222" i="1"/>
  <c r="J222" i="1"/>
  <c r="L222" i="1"/>
  <c r="K221" i="1"/>
  <c r="J221" i="1"/>
  <c r="L221" i="1"/>
  <c r="J13" i="1"/>
  <c r="K13" i="1"/>
  <c r="L13" i="1"/>
  <c r="J12" i="1"/>
  <c r="K12" i="1"/>
  <c r="L12" i="1"/>
  <c r="J11" i="1"/>
  <c r="K11" i="1"/>
  <c r="L11" i="1"/>
  <c r="J10" i="1"/>
  <c r="K10" i="1"/>
  <c r="L10" i="1"/>
  <c r="J9" i="1"/>
  <c r="K9" i="1"/>
  <c r="L9" i="1"/>
  <c r="J8" i="1"/>
  <c r="K8" i="1"/>
  <c r="L8" i="1"/>
  <c r="J56" i="1"/>
  <c r="K56" i="1"/>
  <c r="L56" i="1"/>
  <c r="J51" i="1"/>
  <c r="K51" i="1"/>
  <c r="L51" i="1"/>
  <c r="J50" i="1"/>
  <c r="K50" i="1"/>
  <c r="L50" i="1"/>
  <c r="J215" i="1"/>
  <c r="K215" i="1"/>
  <c r="L215" i="1"/>
  <c r="J24" i="1"/>
  <c r="K24" i="1"/>
  <c r="L24" i="1"/>
  <c r="J23" i="1"/>
  <c r="K23" i="1"/>
  <c r="L23" i="1"/>
  <c r="J22" i="1"/>
  <c r="K22" i="1"/>
  <c r="L22" i="1"/>
  <c r="K143" i="1"/>
  <c r="J143" i="1"/>
  <c r="L143" i="1"/>
  <c r="K142" i="1"/>
  <c r="J142" i="1"/>
  <c r="L142" i="1"/>
  <c r="K141" i="1"/>
  <c r="J141" i="1"/>
  <c r="L141" i="1"/>
  <c r="J140" i="1"/>
  <c r="K140" i="1"/>
  <c r="L140" i="1"/>
  <c r="J147" i="1"/>
  <c r="K147" i="1"/>
  <c r="L147" i="1"/>
  <c r="J146" i="1"/>
  <c r="K146" i="1"/>
  <c r="L146" i="1"/>
  <c r="J239" i="1"/>
  <c r="K239" i="1"/>
  <c r="L239" i="1"/>
  <c r="J238" i="1"/>
  <c r="K238" i="1"/>
  <c r="L238" i="1"/>
  <c r="J128" i="1"/>
  <c r="K128" i="1"/>
  <c r="L128" i="1"/>
  <c r="J127" i="1"/>
  <c r="K127" i="1"/>
  <c r="L127" i="1"/>
  <c r="J186" i="1"/>
  <c r="K186" i="1"/>
  <c r="L186" i="1"/>
  <c r="J185" i="1"/>
  <c r="K185" i="1"/>
  <c r="L185" i="1"/>
  <c r="K250" i="1"/>
  <c r="J250" i="1"/>
  <c r="L250" i="1"/>
  <c r="J159" i="1"/>
  <c r="K159" i="1"/>
  <c r="L159" i="1"/>
  <c r="J104" i="1"/>
  <c r="K104" i="1"/>
  <c r="L104" i="1"/>
  <c r="J103" i="1"/>
  <c r="K103" i="1"/>
  <c r="L103" i="1"/>
  <c r="J102" i="1"/>
  <c r="K102" i="1"/>
  <c r="L102" i="1"/>
  <c r="L66" i="1"/>
  <c r="K65" i="1"/>
  <c r="L65" i="1"/>
  <c r="K64" i="1"/>
  <c r="L64" i="1"/>
  <c r="J89" i="1"/>
  <c r="K89" i="1"/>
  <c r="L89" i="1"/>
  <c r="J88" i="1"/>
  <c r="K88" i="1"/>
  <c r="L88" i="1"/>
  <c r="K87" i="1"/>
  <c r="J87" i="1"/>
  <c r="L87" i="1"/>
  <c r="J249" i="1"/>
  <c r="K249" i="1"/>
  <c r="L249" i="1"/>
  <c r="J220" i="1"/>
  <c r="K220" i="1"/>
  <c r="L220" i="1"/>
  <c r="J219" i="1"/>
  <c r="K219" i="1"/>
  <c r="L219" i="1"/>
  <c r="L211" i="1"/>
  <c r="J184" i="1"/>
  <c r="K184" i="1"/>
  <c r="L184" i="1"/>
  <c r="J183" i="1"/>
  <c r="K183" i="1"/>
  <c r="L183" i="1"/>
  <c r="J182" i="1"/>
  <c r="K182" i="1"/>
  <c r="L182" i="1"/>
  <c r="J181" i="1"/>
  <c r="K181" i="1"/>
  <c r="L181" i="1"/>
  <c r="J180" i="1"/>
  <c r="K180" i="1"/>
  <c r="L180" i="1"/>
  <c r="J179" i="1"/>
  <c r="K179" i="1"/>
  <c r="L179" i="1"/>
  <c r="J178" i="1"/>
  <c r="K178" i="1"/>
  <c r="L178" i="1"/>
  <c r="J177" i="1"/>
  <c r="K177" i="1"/>
  <c r="L177" i="1"/>
  <c r="J176" i="1"/>
  <c r="K176" i="1"/>
  <c r="L176" i="1"/>
  <c r="J175" i="1"/>
  <c r="K175" i="1"/>
  <c r="L175" i="1"/>
  <c r="J174" i="1"/>
  <c r="K174" i="1"/>
  <c r="L174" i="1"/>
  <c r="J173" i="1"/>
  <c r="K173" i="1"/>
  <c r="L173" i="1"/>
  <c r="J172" i="1"/>
  <c r="K172" i="1"/>
  <c r="L172" i="1"/>
  <c r="J171" i="1"/>
  <c r="K171" i="1"/>
  <c r="L171" i="1"/>
  <c r="J170" i="1"/>
  <c r="K170" i="1"/>
  <c r="L170" i="1"/>
  <c r="J169" i="1"/>
  <c r="K169" i="1"/>
  <c r="L169" i="1"/>
  <c r="J168" i="1"/>
  <c r="K168" i="1"/>
  <c r="L168" i="1"/>
  <c r="J167" i="1"/>
  <c r="K167" i="1"/>
  <c r="L167" i="1"/>
  <c r="J166" i="1"/>
  <c r="K166" i="1"/>
  <c r="L166" i="1"/>
  <c r="J165" i="1"/>
  <c r="K165" i="1"/>
  <c r="L165" i="1"/>
  <c r="J164" i="1"/>
  <c r="K164" i="1"/>
  <c r="L164" i="1"/>
  <c r="J193" i="1"/>
  <c r="K193" i="1"/>
  <c r="L193" i="1"/>
  <c r="J192" i="1"/>
  <c r="K192" i="1"/>
  <c r="L192" i="1"/>
  <c r="J191" i="1"/>
  <c r="K191" i="1"/>
  <c r="L191" i="1"/>
  <c r="J190" i="1"/>
  <c r="K190" i="1"/>
  <c r="L190" i="1"/>
  <c r="J189" i="1"/>
  <c r="K189" i="1"/>
  <c r="L189" i="1"/>
  <c r="J237" i="1"/>
  <c r="K237" i="1"/>
  <c r="L237" i="1"/>
  <c r="J234" i="1"/>
  <c r="K234" i="1"/>
  <c r="L234" i="1"/>
  <c r="J233" i="1"/>
  <c r="K233" i="1"/>
  <c r="L233" i="1"/>
  <c r="J157" i="1"/>
  <c r="K157" i="1"/>
  <c r="L157" i="1"/>
  <c r="J156" i="1"/>
  <c r="K156" i="1"/>
  <c r="L156" i="1"/>
  <c r="J155" i="1"/>
  <c r="K155" i="1"/>
  <c r="L155" i="1"/>
  <c r="J154" i="1"/>
  <c r="K154" i="1"/>
  <c r="L154" i="1"/>
  <c r="J153" i="1"/>
  <c r="K153" i="1"/>
  <c r="L153" i="1"/>
  <c r="J152" i="1"/>
  <c r="K152" i="1"/>
  <c r="L152" i="1"/>
  <c r="J151" i="1"/>
  <c r="K151" i="1"/>
  <c r="L151" i="1"/>
  <c r="J150" i="1"/>
  <c r="K150" i="1"/>
  <c r="L150" i="1"/>
  <c r="J149" i="1"/>
  <c r="K149" i="1"/>
  <c r="L149" i="1"/>
  <c r="J148" i="1"/>
  <c r="K148" i="1"/>
  <c r="L148" i="1"/>
  <c r="L144" i="1"/>
  <c r="J139" i="1"/>
  <c r="K139" i="1"/>
  <c r="L139" i="1"/>
  <c r="J138" i="1"/>
  <c r="K138" i="1"/>
  <c r="L138" i="1"/>
  <c r="J137" i="1"/>
  <c r="K137" i="1"/>
  <c r="L137" i="1"/>
  <c r="J136" i="1"/>
  <c r="K136" i="1"/>
  <c r="L136" i="1"/>
  <c r="J134" i="1"/>
  <c r="K134" i="1"/>
  <c r="L134" i="1"/>
  <c r="J133" i="1"/>
  <c r="K133" i="1"/>
  <c r="L133" i="1"/>
  <c r="L42" i="1"/>
  <c r="J253" i="1"/>
  <c r="K253" i="1"/>
  <c r="L253" i="1"/>
  <c r="J252" i="1"/>
  <c r="K252" i="1"/>
  <c r="L252" i="1"/>
  <c r="K251" i="1"/>
  <c r="J251" i="1"/>
  <c r="J95" i="1"/>
  <c r="K95" i="1"/>
  <c r="L95" i="1"/>
  <c r="J94" i="1"/>
  <c r="K94" i="1"/>
  <c r="L94" i="1"/>
  <c r="K93" i="1"/>
  <c r="J93" i="1"/>
  <c r="K124" i="1"/>
  <c r="J124" i="1"/>
  <c r="J123" i="1"/>
  <c r="K123" i="1"/>
  <c r="L123" i="1"/>
  <c r="J122" i="1"/>
  <c r="K122" i="1"/>
  <c r="L122" i="1"/>
  <c r="J121" i="1"/>
  <c r="K121" i="1"/>
  <c r="L121" i="1"/>
  <c r="K120" i="1"/>
  <c r="J120" i="1"/>
  <c r="K119" i="1"/>
  <c r="J119" i="1"/>
  <c r="K117" i="1"/>
  <c r="J117" i="1"/>
  <c r="K116" i="1"/>
  <c r="J116" i="1"/>
  <c r="L251" i="1"/>
  <c r="L126" i="1"/>
  <c r="L125" i="1"/>
  <c r="L124" i="1"/>
  <c r="L120" i="1"/>
  <c r="L119" i="1"/>
  <c r="L117" i="1"/>
  <c r="L116" i="1"/>
  <c r="L113" i="1"/>
  <c r="L112" i="1"/>
  <c r="L111" i="1"/>
  <c r="L110" i="1"/>
  <c r="J109" i="1"/>
  <c r="K109" i="1"/>
  <c r="L109" i="1"/>
  <c r="J108" i="1"/>
  <c r="K108" i="1"/>
  <c r="L108" i="1"/>
  <c r="J107" i="1"/>
  <c r="K107" i="1"/>
  <c r="L107" i="1"/>
  <c r="J106" i="1"/>
  <c r="K106" i="1"/>
  <c r="L106" i="1"/>
  <c r="J105" i="1"/>
  <c r="K105" i="1"/>
  <c r="L105" i="1"/>
  <c r="J101" i="1"/>
  <c r="K101" i="1"/>
  <c r="L101" i="1"/>
  <c r="K90" i="1"/>
  <c r="J90" i="1"/>
  <c r="L100" i="1"/>
  <c r="L93" i="1"/>
  <c r="L90" i="1"/>
  <c r="L80" i="1"/>
  <c r="L79" i="1"/>
  <c r="L78" i="1"/>
  <c r="J76" i="1"/>
  <c r="K76" i="1"/>
  <c r="L76" i="1"/>
  <c r="L75" i="1"/>
  <c r="K73" i="1"/>
  <c r="J73" i="1"/>
  <c r="L73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4" i="1"/>
  <c r="J54" i="1"/>
  <c r="L54" i="1"/>
  <c r="K53" i="1"/>
  <c r="J53" i="1"/>
  <c r="L39" i="1"/>
  <c r="L38" i="1"/>
  <c r="L37" i="1"/>
  <c r="K231" i="1"/>
  <c r="J231" i="1"/>
  <c r="K230" i="1"/>
  <c r="J230" i="1"/>
  <c r="K229" i="1"/>
  <c r="J229" i="1"/>
  <c r="K228" i="1"/>
  <c r="J228" i="1"/>
  <c r="K41" i="1"/>
  <c r="J41" i="1"/>
  <c r="K40" i="1"/>
  <c r="J40" i="1"/>
  <c r="K31" i="1"/>
  <c r="J31" i="1"/>
  <c r="K30" i="1"/>
  <c r="J30" i="1"/>
  <c r="K29" i="1"/>
  <c r="J29" i="1"/>
  <c r="K28" i="1"/>
  <c r="J28" i="1"/>
  <c r="K27" i="1"/>
  <c r="J27" i="1"/>
  <c r="K26" i="1"/>
  <c r="J26" i="1"/>
  <c r="L15" i="1"/>
  <c r="L63" i="1"/>
  <c r="L62" i="1"/>
  <c r="L61" i="1"/>
  <c r="L60" i="1"/>
  <c r="L59" i="1"/>
  <c r="L58" i="1"/>
  <c r="L57" i="1"/>
  <c r="L72" i="1"/>
  <c r="L71" i="1"/>
  <c r="L70" i="1"/>
  <c r="L55" i="1"/>
  <c r="L53" i="1"/>
  <c r="L52" i="1"/>
  <c r="L46" i="1"/>
  <c r="L45" i="1"/>
  <c r="L41" i="1"/>
  <c r="L40" i="1"/>
  <c r="L36" i="1"/>
  <c r="L31" i="1"/>
  <c r="L30" i="1"/>
  <c r="L29" i="1"/>
  <c r="L28" i="1"/>
  <c r="L27" i="1"/>
  <c r="L26" i="1"/>
  <c r="L25" i="1"/>
  <c r="L231" i="1"/>
  <c r="L230" i="1"/>
  <c r="L229" i="1"/>
  <c r="L228" i="1"/>
  <c r="L19" i="1"/>
  <c r="L18" i="1"/>
  <c r="L17" i="1"/>
  <c r="L16" i="1"/>
  <c r="L14" i="1"/>
  <c r="L99" i="1"/>
  <c r="L98" i="1"/>
  <c r="L97" i="1"/>
  <c r="L96" i="1"/>
  <c r="L47" i="1"/>
</calcChain>
</file>

<file path=xl/sharedStrings.xml><?xml version="1.0" encoding="utf-8"?>
<sst xmlns="http://schemas.openxmlformats.org/spreadsheetml/2006/main" count="18083" uniqueCount="788">
  <si>
    <t xml:space="preserve">Name </t>
  </si>
  <si>
    <t>Address</t>
  </si>
  <si>
    <t>Postcode</t>
  </si>
  <si>
    <t>Telephone</t>
  </si>
  <si>
    <t>Website</t>
  </si>
  <si>
    <t>Email</t>
  </si>
  <si>
    <t>Notes</t>
  </si>
  <si>
    <t>Mandela Studio</t>
  </si>
  <si>
    <t>Internet Access</t>
  </si>
  <si>
    <t>Yes</t>
  </si>
  <si>
    <t>Space Width (ft)</t>
  </si>
  <si>
    <t>Space Depth (ft)</t>
  </si>
  <si>
    <t>Space Width (m)</t>
  </si>
  <si>
    <t>Space Depth (m)</t>
  </si>
  <si>
    <t>Square Feet</t>
  </si>
  <si>
    <t>Square Meters</t>
  </si>
  <si>
    <t>£ / Square Meter (daily)</t>
  </si>
  <si>
    <t>£ / Square Meter (Hourly)</t>
  </si>
  <si>
    <t>Opening Hours</t>
  </si>
  <si>
    <t>10am-6pm</t>
  </si>
  <si>
    <t>Sound System</t>
  </si>
  <si>
    <t>No</t>
  </si>
  <si>
    <t>Greta Mendez Room</t>
  </si>
  <si>
    <t>Night rates available on request by phone</t>
  </si>
  <si>
    <t>LX Rig</t>
  </si>
  <si>
    <t>Main Studio</t>
  </si>
  <si>
    <t>Part of Identity Drama School. Night rates on available on request by phone</t>
  </si>
  <si>
    <t>Has tiered seating for up to 60 when used as performance space. Night rates available on request by phone</t>
  </si>
  <si>
    <t>3 Mills Studios</t>
  </si>
  <si>
    <t>E3 3DU</t>
  </si>
  <si>
    <t>020 7363 3336</t>
  </si>
  <si>
    <t>info@3mills.com</t>
  </si>
  <si>
    <t>Abacus Arts</t>
  </si>
  <si>
    <t>2A Browning St, Southwark</t>
  </si>
  <si>
    <t>SE17 1LN</t>
  </si>
  <si>
    <t>020 7277 2880</t>
  </si>
  <si>
    <t>info@abacus-arts.org.uk</t>
  </si>
  <si>
    <t>www.abacus-arts.org.uk</t>
  </si>
  <si>
    <t>Single space</t>
  </si>
  <si>
    <t>8am-11pm</t>
  </si>
  <si>
    <t xml:space="preserve">Has breakout room 4.3mx4m plus separate storage area </t>
  </si>
  <si>
    <t>Piano</t>
  </si>
  <si>
    <t>n/a</t>
  </si>
  <si>
    <t>£ / Square Meter (weekly)</t>
  </si>
  <si>
    <t>Actors Centre</t>
  </si>
  <si>
    <t>1A Tower St</t>
  </si>
  <si>
    <t>WC2H 9NP</t>
  </si>
  <si>
    <t>020 7240 3940</t>
  </si>
  <si>
    <t>operations@actorscentre.co.uk</t>
  </si>
  <si>
    <t>www.actorscentre.co.uk</t>
  </si>
  <si>
    <t>Vocal &amp; Singing Studio</t>
  </si>
  <si>
    <t>Patricia Lawrence Room</t>
  </si>
  <si>
    <t>Has conference tables available</t>
  </si>
  <si>
    <t>Rehearsal Studio</t>
  </si>
  <si>
    <t>Use of video equipment incurs additional charge</t>
  </si>
  <si>
    <t>John Curry Room</t>
  </si>
  <si>
    <t>Air-conditioned</t>
  </si>
  <si>
    <t>10am-10pm</t>
  </si>
  <si>
    <t>Actors Temple</t>
  </si>
  <si>
    <t>http://www.thealbany.org.uk/hireus/36/Room-Hire</t>
  </si>
  <si>
    <t>The Albany</t>
  </si>
  <si>
    <t>Douglas Way, Deptford</t>
  </si>
  <si>
    <t>SE8 4AG</t>
  </si>
  <si>
    <t>020 8469 2253</t>
  </si>
  <si>
    <t>hires@thealbany.org.uk</t>
  </si>
  <si>
    <t>Red Room</t>
  </si>
  <si>
    <t>Blue Room</t>
  </si>
  <si>
    <t>Orange Room</t>
  </si>
  <si>
    <t>Yellow Room</t>
  </si>
  <si>
    <t>Purple Room</t>
  </si>
  <si>
    <t>Studio</t>
  </si>
  <si>
    <t>Alford House</t>
  </si>
  <si>
    <t>Various</t>
  </si>
  <si>
    <t>Arch 468</t>
  </si>
  <si>
    <t>209A Coldharbour Lane</t>
  </si>
  <si>
    <t>SW9 8RW</t>
  </si>
  <si>
    <t>07973 302 908</t>
  </si>
  <si>
    <t>rebecca@arch468.com</t>
  </si>
  <si>
    <t>http://www.arch468.com/Rehearsal_Space_Hire.html</t>
  </si>
  <si>
    <t>Evening hire also available - £35 for 6-10pm. Floor not sprung but claims to be suitable for dance.</t>
  </si>
  <si>
    <t>8.30am-5.30pm</t>
  </si>
  <si>
    <t>Artsadmin</t>
  </si>
  <si>
    <t>Toynbee Studios, 28 Commercial St</t>
  </si>
  <si>
    <t>E1 6AB</t>
  </si>
  <si>
    <t>020 7247 5102</t>
  </si>
  <si>
    <t>admin@artsadmin.co.uk</t>
  </si>
  <si>
    <t>http://www.artsadmin.co.uk/toynbee-studios/spaces</t>
  </si>
  <si>
    <t>Steve Whitson Studio</t>
  </si>
  <si>
    <t>Theatre</t>
  </si>
  <si>
    <t>Studio 3</t>
  </si>
  <si>
    <t>Fire Room</t>
  </si>
  <si>
    <t>Court Room</t>
  </si>
  <si>
    <t>Studio 5</t>
  </si>
  <si>
    <t>Bridge Theatre Training Company</t>
  </si>
  <si>
    <t>90 Kingsway, Tally Ho Corner, North Finchley</t>
  </si>
  <si>
    <t>N12 0EX</t>
  </si>
  <si>
    <t>020 7424 0860</t>
  </si>
  <si>
    <t>admin@thebridge-ttc.org</t>
  </si>
  <si>
    <t>www.thebridge-ttc.org</t>
  </si>
  <si>
    <t>4 hour minimum</t>
  </si>
  <si>
    <t>Studio 1</t>
  </si>
  <si>
    <t>Studio 2</t>
  </si>
  <si>
    <t>Studio 4</t>
  </si>
  <si>
    <t>Brixton Community Base</t>
  </si>
  <si>
    <t>Talma Rd, Brixton</t>
  </si>
  <si>
    <t>SW2 1AS</t>
  </si>
  <si>
    <t>info@brixtoncommunitybase.org</t>
  </si>
  <si>
    <t>Upper Hall</t>
  </si>
  <si>
    <t>Lower Hall</t>
  </si>
  <si>
    <t>Calder Theatre Bookshop</t>
  </si>
  <si>
    <t>51 The Cut, Waterloo</t>
  </si>
  <si>
    <t>SE1 8LF</t>
  </si>
  <si>
    <t>020 7620 2900</t>
  </si>
  <si>
    <t>info@calderbookshop.com</t>
  </si>
  <si>
    <t>www.calderbookshop.com</t>
  </si>
  <si>
    <t>All prices include VAT wherever possible. However, PLEASE CHECK before budgeting on these costs. Also note that many spaces are also registered charities.</t>
  </si>
  <si>
    <t>Cecil Sharp House</t>
  </si>
  <si>
    <t>2 Regent's Park Road</t>
  </si>
  <si>
    <t>NW1 7AY</t>
  </si>
  <si>
    <t>hire@efdss.org</t>
  </si>
  <si>
    <t>www.efdss.org</t>
  </si>
  <si>
    <t>9am-11pm</t>
  </si>
  <si>
    <t>Kennedy Hall</t>
  </si>
  <si>
    <t>Purpose-built concert hall. Tiered seating available for performances</t>
  </si>
  <si>
    <t>Trefusis Hall</t>
  </si>
  <si>
    <t>Mirrored wall.</t>
  </si>
  <si>
    <t>Storrow Hall</t>
  </si>
  <si>
    <t>Ground Floor</t>
  </si>
  <si>
    <t>020 7485 2206</t>
  </si>
  <si>
    <t>020 7326 4417</t>
  </si>
  <si>
    <t>Dance Studio</t>
  </si>
  <si>
    <t>Clapham Community Project</t>
  </si>
  <si>
    <t>St Anne's Hall, 31-33 Bromells Road</t>
  </si>
  <si>
    <t>SW4 0BN</t>
  </si>
  <si>
    <t>020 7720 8731</t>
  </si>
  <si>
    <t>admin@claphamcommunityproject.org.uk</t>
  </si>
  <si>
    <t>www.rehearseatccp.co.uk</t>
  </si>
  <si>
    <t>Main Hall</t>
  </si>
  <si>
    <t>Harlequin Room</t>
  </si>
  <si>
    <t>Minimum 8 hour hire. 10% discount for bookings of a week or more</t>
  </si>
  <si>
    <t>9am-10pm</t>
  </si>
  <si>
    <t>Club for Acts and Actors</t>
  </si>
  <si>
    <t>20 Bedford Street</t>
  </si>
  <si>
    <t>WC2E 9HP</t>
  </si>
  <si>
    <t>020 7836 3172</t>
  </si>
  <si>
    <t>office@thecaa.org</t>
  </si>
  <si>
    <t>www.thecaa.org</t>
  </si>
  <si>
    <t>Concert Hall</t>
  </si>
  <si>
    <t>Dragon Hall</t>
  </si>
  <si>
    <t>WC2B 5LT</t>
  </si>
  <si>
    <t>020 7404 7274</t>
  </si>
  <si>
    <t>www.dragonhall.org.uk</t>
  </si>
  <si>
    <t>Green Room</t>
  </si>
  <si>
    <t>Danceworks</t>
  </si>
  <si>
    <t>16 Balderton St</t>
  </si>
  <si>
    <t>W1K 6TN</t>
  </si>
  <si>
    <t>020 7318 4100</t>
  </si>
  <si>
    <t>info@danceworks.net</t>
  </si>
  <si>
    <t>www.danceworks.net</t>
  </si>
  <si>
    <t>8am-10pm</t>
  </si>
  <si>
    <t>Prices variable throughout day - check website for details. Standby rates also available</t>
  </si>
  <si>
    <t>Studio 6</t>
  </si>
  <si>
    <t>Studio 10</t>
  </si>
  <si>
    <t>Studio 11</t>
  </si>
  <si>
    <t>Studio 4 (Mini)</t>
  </si>
  <si>
    <t>Meeting Room</t>
  </si>
  <si>
    <t>In residential building - loud noise not suitable</t>
  </si>
  <si>
    <t>9am-10.30pm</t>
  </si>
  <si>
    <t>English Touring Theatre</t>
  </si>
  <si>
    <t>25 Short St, Waterloo</t>
  </si>
  <si>
    <t>SE1 8LJ</t>
  </si>
  <si>
    <t>020 7450 1990</t>
  </si>
  <si>
    <t>admin@ett.org.uk</t>
  </si>
  <si>
    <t>www.ett.org.uk</t>
  </si>
  <si>
    <t>Etcetera Theatre</t>
  </si>
  <si>
    <t>265 Camden High St</t>
  </si>
  <si>
    <t>NW1 7BU</t>
  </si>
  <si>
    <t>020 7482 4857</t>
  </si>
  <si>
    <t>etc@etceteratheatre.com</t>
  </si>
  <si>
    <t>www.etceteratheatre.com</t>
  </si>
  <si>
    <t>10am-5pm</t>
  </si>
  <si>
    <t>Night rates might be cheaper - or more expensive due to increased security costs for the venue. Always contact the venue for further information.</t>
  </si>
  <si>
    <t>Factory Fitness and Dance Centre</t>
  </si>
  <si>
    <t>407 Hornsey Road</t>
  </si>
  <si>
    <t>N19 4DX</t>
  </si>
  <si>
    <t>020 7272 1122</t>
  </si>
  <si>
    <t>info@factorylondon.com</t>
  </si>
  <si>
    <t>www.factoryrehearsalstudios.com</t>
  </si>
  <si>
    <t>Space</t>
  </si>
  <si>
    <t>New York</t>
  </si>
  <si>
    <t>Havana</t>
  </si>
  <si>
    <t>Paris</t>
  </si>
  <si>
    <t>Graeae Theatre Company</t>
  </si>
  <si>
    <t>138 Kingsland Road</t>
  </si>
  <si>
    <t>E2 8DY</t>
  </si>
  <si>
    <t>020 7613 6900</t>
  </si>
  <si>
    <t>info@graeae.org</t>
  </si>
  <si>
    <t>www.graeae.org</t>
  </si>
  <si>
    <t>Holly Lodge Community Centre</t>
  </si>
  <si>
    <t>Oakshott Avenue</t>
  </si>
  <si>
    <t>N6 6NT</t>
  </si>
  <si>
    <t>020 8342 9524</t>
  </si>
  <si>
    <t>hollylodgelondon@hotmail.com</t>
  </si>
  <si>
    <t>www.hollylodge.org.uk</t>
  </si>
  <si>
    <t>10am-9pm</t>
  </si>
  <si>
    <t>Community Centre Hall</t>
  </si>
  <si>
    <t>Lower rate negotiable for charities. Amplified music not permitted.</t>
  </si>
  <si>
    <t>Holy Innocents Church</t>
  </si>
  <si>
    <t>Holy Trinity W6</t>
  </si>
  <si>
    <t>Brook Green</t>
  </si>
  <si>
    <t>Islington Arts Factory</t>
  </si>
  <si>
    <t>2 Parkhurst Road</t>
  </si>
  <si>
    <t>N7 0SF</t>
  </si>
  <si>
    <t>020 7607 0561</t>
  </si>
  <si>
    <t>info@islingtonartsfactory.org</t>
  </si>
  <si>
    <t>www.islingtonartsfactory.org</t>
  </si>
  <si>
    <t>The Linbury</t>
  </si>
  <si>
    <t>The Chase</t>
  </si>
  <si>
    <t>Jacksons Lane</t>
  </si>
  <si>
    <t>269a Archway Road</t>
  </si>
  <si>
    <t>N6 5AA</t>
  </si>
  <si>
    <t>020 8340 5226</t>
  </si>
  <si>
    <t>reception@jacksonslane.org.uk</t>
  </si>
  <si>
    <t>www.jacksonslane.org.uk</t>
  </si>
  <si>
    <t xml:space="preserve">Space 3 </t>
  </si>
  <si>
    <t>Space 4</t>
  </si>
  <si>
    <t>Space 5</t>
  </si>
  <si>
    <t>Jerwood Space</t>
  </si>
  <si>
    <t>171 Union Street</t>
  </si>
  <si>
    <t>SE1 0LN</t>
  </si>
  <si>
    <t>020 7654 0172</t>
  </si>
  <si>
    <t>space@jerwoodspace.co.uk</t>
  </si>
  <si>
    <t>www.jerwoodspace.co.uk</t>
  </si>
  <si>
    <t>9am-9pm</t>
  </si>
  <si>
    <t>Spaces 1 &amp; 3</t>
  </si>
  <si>
    <t>Spaces 2 &amp; 4</t>
  </si>
  <si>
    <t>Spaces 5 &amp; 6</t>
  </si>
  <si>
    <t>Space 7</t>
  </si>
  <si>
    <t>Lantern Arts Centre</t>
  </si>
  <si>
    <t>Tolverne Road, Raynes Park</t>
  </si>
  <si>
    <t>SW20 8RA</t>
  </si>
  <si>
    <t>020 8944 5794</t>
  </si>
  <si>
    <t>lac@lanternarts.org</t>
  </si>
  <si>
    <t>www.lanternarts.org</t>
  </si>
  <si>
    <t>Bond Hall</t>
  </si>
  <si>
    <t>Wesley Room</t>
  </si>
  <si>
    <t>Prayer Room</t>
  </si>
  <si>
    <t>London Bubble</t>
  </si>
  <si>
    <t>5 Elephant Lane</t>
  </si>
  <si>
    <t>SE16 4JD</t>
  </si>
  <si>
    <t>020 7237 4434</t>
  </si>
  <si>
    <t>admin@londonbubble.org.uk</t>
  </si>
  <si>
    <t>www.londonbubble.org.uk</t>
  </si>
  <si>
    <t>Rehearsal Room</t>
  </si>
  <si>
    <t>Studio Space</t>
  </si>
  <si>
    <t>London School of Capoeira</t>
  </si>
  <si>
    <t>Leeds Place, Tollington Park</t>
  </si>
  <si>
    <t>N4 3RF</t>
  </si>
  <si>
    <t>020 7281 2020</t>
  </si>
  <si>
    <t>studiohire@londonschoolofcapoeira.com</t>
  </si>
  <si>
    <t>www.londonschoolofcapoeira.com</t>
  </si>
  <si>
    <t>yes</t>
  </si>
  <si>
    <t>London Welsh Centre</t>
  </si>
  <si>
    <t>157-163 Gray's Inn Road</t>
  </si>
  <si>
    <t>WC1X 8UE</t>
  </si>
  <si>
    <t>020 7837 3722</t>
  </si>
  <si>
    <t>administrator@lwcentre.demon.co.uk</t>
  </si>
  <si>
    <t>www.londonwelsh.org</t>
  </si>
  <si>
    <t>9am-6pm</t>
  </si>
  <si>
    <t>All prices are for the main working-week rate. Many venues have different pricing over the weekend - visit websites for details</t>
  </si>
  <si>
    <t>Day prices will normally be for office hours rather than full exclusive hire.</t>
  </si>
  <si>
    <t>www.trinityfocus.org</t>
  </si>
  <si>
    <t>brookgreen@rcdow.org.uk</t>
  </si>
  <si>
    <t>W6 7BL</t>
  </si>
  <si>
    <t>0207 603 3832</t>
  </si>
  <si>
    <t>Carini Room</t>
  </si>
  <si>
    <t>9am-9.30pm</t>
  </si>
  <si>
    <t>269 Kilburn High Road</t>
  </si>
  <si>
    <t>NW6 7JR</t>
  </si>
  <si>
    <t>020 7372 6611</t>
  </si>
  <si>
    <t>www.tricycle.co.uk</t>
  </si>
  <si>
    <t>trish@tricycle.co.uk</t>
  </si>
  <si>
    <t xml:space="preserve">Tricycle Theatre </t>
  </si>
  <si>
    <t>Cameron Mackintosh Studio</t>
  </si>
  <si>
    <t>gail@tricycle.co.uk</t>
  </si>
  <si>
    <t>Baldwin Studio</t>
  </si>
  <si>
    <t>Creative Space</t>
  </si>
  <si>
    <t>Menier Chocolate Factory</t>
  </si>
  <si>
    <t>53 Southwark St</t>
  </si>
  <si>
    <t>SE1 1RU</t>
  </si>
  <si>
    <t>020 7378 1712</t>
  </si>
  <si>
    <t>office@menierchocolatefactory.com</t>
  </si>
  <si>
    <t>www.menierchocolatefactory.com</t>
  </si>
  <si>
    <t>Moving East</t>
  </si>
  <si>
    <t>Wordsworth Road, Newington Green</t>
  </si>
  <si>
    <t>N16 8DD</t>
  </si>
  <si>
    <t>020 7503 3101</t>
  </si>
  <si>
    <t>admin@movingeast.co.uk</t>
  </si>
  <si>
    <t>www.movingeast.co.uk</t>
  </si>
  <si>
    <t>9.30am-5.30pm</t>
  </si>
  <si>
    <t>October Gallery</t>
  </si>
  <si>
    <t>24 Old Gloucester St</t>
  </si>
  <si>
    <t>WC1N 3AL</t>
  </si>
  <si>
    <t>020 7831 1618</t>
  </si>
  <si>
    <t>rentals@octobergallery.co.uk</t>
  </si>
  <si>
    <t>www.octobergallery.co.uk</t>
  </si>
  <si>
    <t>10% discount for charities.</t>
  </si>
  <si>
    <t>Theatre Showroom</t>
  </si>
  <si>
    <t>Club Room</t>
  </si>
  <si>
    <t>Out of Joint</t>
  </si>
  <si>
    <t>7 Thane Villas, Finsbury Park</t>
  </si>
  <si>
    <t>N7 7NU</t>
  </si>
  <si>
    <t>020 7609 0207</t>
  </si>
  <si>
    <t>ojo@outofjoint.co.uk</t>
  </si>
  <si>
    <t>www.outofjoint.co.uk</t>
  </si>
  <si>
    <t>Evenings and weekends negotiable. Week rate includes 6th day free</t>
  </si>
  <si>
    <t>Oval House</t>
  </si>
  <si>
    <t>52-54 Kennington Oval</t>
  </si>
  <si>
    <t>SE11 5SW</t>
  </si>
  <si>
    <t>020 7582 0080</t>
  </si>
  <si>
    <t>hire@ovalhouse.com</t>
  </si>
  <si>
    <t>www.ovalhouse.com</t>
  </si>
  <si>
    <t>9.30am-6.30pm</t>
  </si>
  <si>
    <t>Upstairs Dance Studio</t>
  </si>
  <si>
    <t>Downstairs Dance Studio</t>
  </si>
  <si>
    <t>Paines Plough</t>
  </si>
  <si>
    <t>43 Aldwych</t>
  </si>
  <si>
    <t>WC2B 4DN</t>
  </si>
  <si>
    <t>020 7240 4533</t>
  </si>
  <si>
    <t>office@painesplough.com</t>
  </si>
  <si>
    <t>www.painesplough.com</t>
  </si>
  <si>
    <t>Pineapple</t>
  </si>
  <si>
    <t>7 Langley St, Covent Garden</t>
  </si>
  <si>
    <t>WC2H 9JA</t>
  </si>
  <si>
    <t>020 7836 4004</t>
  </si>
  <si>
    <t>www.pineapple.uk.com</t>
  </si>
  <si>
    <t>Studio 7</t>
  </si>
  <si>
    <t>Studio 9</t>
  </si>
  <si>
    <t>Studio 12</t>
  </si>
  <si>
    <t>Studio 79</t>
  </si>
  <si>
    <t>The Poor School</t>
  </si>
  <si>
    <t>242 Pentonville Road</t>
  </si>
  <si>
    <t>N1 9JY</t>
  </si>
  <si>
    <t>020 7837 6030</t>
  </si>
  <si>
    <t>roomhire@thepoorschool.com</t>
  </si>
  <si>
    <t>www.thepoorschool.com</t>
  </si>
  <si>
    <t>Studio Theatre</t>
  </si>
  <si>
    <t>Extra charge for use of LX rig</t>
  </si>
  <si>
    <t>Upper Studio</t>
  </si>
  <si>
    <t>Rooms Above</t>
  </si>
  <si>
    <t>174 Mill Lane, West Hampstead</t>
  </si>
  <si>
    <t>NW6 1TB</t>
  </si>
  <si>
    <t>0845 686 802</t>
  </si>
  <si>
    <t>info@theroomsabove.org.uk</t>
  </si>
  <si>
    <t>www.theroomsabove.org.uk</t>
  </si>
  <si>
    <t>8.30am-10pm</t>
  </si>
  <si>
    <t>Room 1</t>
  </si>
  <si>
    <t>Room 2</t>
  </si>
  <si>
    <t>Room 3</t>
  </si>
  <si>
    <t xml:space="preserve">Room 4 </t>
  </si>
  <si>
    <t>Room 5</t>
  </si>
  <si>
    <t>RADA</t>
  </si>
  <si>
    <t>62-64 Gower Street</t>
  </si>
  <si>
    <t>WC1E 6ED</t>
  </si>
  <si>
    <t>020 7908 4826</t>
  </si>
  <si>
    <t>bookings@radaenterprises.org</t>
  </si>
  <si>
    <t>www.rada.ac.uk/venues</t>
  </si>
  <si>
    <t>Max Reinhart</t>
  </si>
  <si>
    <t>AR2</t>
  </si>
  <si>
    <t>B25</t>
  </si>
  <si>
    <t>Max Rayne</t>
  </si>
  <si>
    <t>Ellen Terry</t>
  </si>
  <si>
    <t>Henry Irving</t>
  </si>
  <si>
    <t>Fanny Kemble</t>
  </si>
  <si>
    <t>Edmund Kean</t>
  </si>
  <si>
    <t>Sarah Siddons</t>
  </si>
  <si>
    <t>David Garrick</t>
  </si>
  <si>
    <t>Squire Bancroft</t>
  </si>
  <si>
    <t>Wolfson Gielgud</t>
  </si>
  <si>
    <t>GBS Studio</t>
  </si>
  <si>
    <t>Training Suite</t>
  </si>
  <si>
    <t>Jerwood Vanburgh</t>
  </si>
  <si>
    <t>Room 4</t>
  </si>
  <si>
    <t>Nancy Diguid Room</t>
  </si>
  <si>
    <t>Price VAT not included. Discount for members of the CAA.</t>
  </si>
  <si>
    <t>VAT not included</t>
  </si>
  <si>
    <t>VAT not included. Subsidised rates available for emerging companies - http://www.jerwoodspace.co.uk/documents/SPACESUBSIDYLETTER.pdf</t>
  </si>
  <si>
    <t>Where only a weekly price has been given, this has been divided by 5 to give a daily price and by 40 to give an hourly price</t>
  </si>
  <si>
    <t>Standardisation of data</t>
  </si>
  <si>
    <t>Where only a daily price has been given, this has been divided by 8 to give a daily price and multiplied by 5 to give a weekly price</t>
  </si>
  <si>
    <t>Where only an hourly price has been given, this has been multiplied by 8 to give a daily price and by 40 to give a weekly price</t>
  </si>
  <si>
    <t>Space, The</t>
  </si>
  <si>
    <t>269 Westferry Road</t>
  </si>
  <si>
    <t>E14 3RS</t>
  </si>
  <si>
    <t>020 7515 7799</t>
  </si>
  <si>
    <t>info@space.org.uk</t>
  </si>
  <si>
    <t>www.space.org.uk</t>
  </si>
  <si>
    <t>The Space</t>
  </si>
  <si>
    <t>Prices provided by the venue are highlighted in green</t>
  </si>
  <si>
    <t>Prices calculated by me are highlighted in yellow</t>
  </si>
  <si>
    <t>£10 per hour before 12 noon. Additional cost for hire of piano</t>
  </si>
  <si>
    <t>St George's Church Bloomsbury</t>
  </si>
  <si>
    <t>6 Little Russell St</t>
  </si>
  <si>
    <t>WC1A 2HR</t>
  </si>
  <si>
    <t>020 7242 1979</t>
  </si>
  <si>
    <t>hiring@stgb.org.uk</t>
  </si>
  <si>
    <t>www.stgeorgesbloomsbury.org.uk</t>
  </si>
  <si>
    <t>Upper Vestry Hall</t>
  </si>
  <si>
    <t>Theatro Technis</t>
  </si>
  <si>
    <t>26 Crowndale Road</t>
  </si>
  <si>
    <t>NW1 1TT</t>
  </si>
  <si>
    <t>020 7387 6617</t>
  </si>
  <si>
    <t>info@theatrotechnis.com</t>
  </si>
  <si>
    <t>www.theatrotechnis.com</t>
  </si>
  <si>
    <t>EC1V 3QG</t>
  </si>
  <si>
    <t>020 7253 3118</t>
  </si>
  <si>
    <t>Half Moon Young People's Theatre</t>
  </si>
  <si>
    <t>43 White Horse Road</t>
  </si>
  <si>
    <t>E1 0ND</t>
  </si>
  <si>
    <t>020 7709 8901</t>
  </si>
  <si>
    <t>Diorama Arts Studios</t>
  </si>
  <si>
    <t>201 Drummond St</t>
  </si>
  <si>
    <t>07570 074 607</t>
  </si>
  <si>
    <t>info@diorama-arts.org.uk</t>
  </si>
  <si>
    <t>ISTD2 Dance Studios</t>
  </si>
  <si>
    <t>346 Old St</t>
  </si>
  <si>
    <t>EC1V 9NQ</t>
  </si>
  <si>
    <t>020 7655 8801</t>
  </si>
  <si>
    <t>reception.istd2@istd.org</t>
  </si>
  <si>
    <t>www.istd.org/istd2-hire</t>
  </si>
  <si>
    <t>Basement</t>
  </si>
  <si>
    <t>First Floor</t>
  </si>
  <si>
    <t>Pleasance Theatre</t>
  </si>
  <si>
    <t>N7 9EF</t>
  </si>
  <si>
    <t>0207 619 6868</t>
  </si>
  <si>
    <t>Boiler Room</t>
  </si>
  <si>
    <t>White Room</t>
  </si>
  <si>
    <t>Treadwells</t>
  </si>
  <si>
    <t> 0207 419 8507 </t>
  </si>
  <si>
    <t>33 Store St</t>
  </si>
  <si>
    <t>WC1E 7BS</t>
  </si>
  <si>
    <t>http://www.rehearsalspacelondon.co.uk/Studio-Hire-North-of-the-River/150-/Treadwells</t>
  </si>
  <si>
    <t>info@treadwells-london.com</t>
  </si>
  <si>
    <t>Raindance Film Festival</t>
  </si>
  <si>
    <t>10 Craven St</t>
  </si>
  <si>
    <t>WC2N 5PE</t>
  </si>
  <si>
    <t>0207 831 4221</t>
  </si>
  <si>
    <t>roombookings@raindance.co.uk</t>
  </si>
  <si>
    <t>http://www.rehearsalspacelondon.co.uk/Studio-Hire-North-of-the-River/154-/Raindance-Film-Festival</t>
  </si>
  <si>
    <t>Kobi Nazrul Centre</t>
  </si>
  <si>
    <t>30 Handbury St</t>
  </si>
  <si>
    <t>E1 6QR</t>
  </si>
  <si>
    <t>020 7375 1320</t>
  </si>
  <si>
    <t>Main Space</t>
  </si>
  <si>
    <t>Exchange Theatre</t>
  </si>
  <si>
    <t>0207 403 8560</t>
  </si>
  <si>
    <t>fanny@echangetheatre.com</t>
  </si>
  <si>
    <t>Lost Theatre</t>
  </si>
  <si>
    <t>208 Wandsworth Rd</t>
  </si>
  <si>
    <t>SW8 2JU</t>
  </si>
  <si>
    <t>0207 622 9208</t>
  </si>
  <si>
    <t>info@losttheatre.co.uk</t>
  </si>
  <si>
    <t>www.losttheatre.co.uk</t>
  </si>
  <si>
    <t>The Tramshed</t>
  </si>
  <si>
    <t>51-53 Woolwich New Road</t>
  </si>
  <si>
    <t>SE18 6ES</t>
  </si>
  <si>
    <t>020 8854 1316</t>
  </si>
  <si>
    <t>info@glypt.co.uk</t>
  </si>
  <si>
    <t>www.glypt.co.uk</t>
  </si>
  <si>
    <t>46 Oxford Drive, Magdelen St</t>
  </si>
  <si>
    <t>SE1 2FB</t>
  </si>
  <si>
    <t>They will provide info on alternative spaces if they're full. Cheaper rates available for charities - details on website. No wifi in this room - cable only</t>
  </si>
  <si>
    <t>Brady Arts and Community Centre</t>
  </si>
  <si>
    <t>192-196 Hanbury St</t>
  </si>
  <si>
    <t>E1 5HU</t>
  </si>
  <si>
    <t>020 7364 7900</t>
  </si>
  <si>
    <t>william.cooper@towerhamlets.gov.uk</t>
  </si>
  <si>
    <t>http://www.rehearsalspacelondon.co.uk/Studio-Hire-North-of-the-River/45-/Brady-Arts-amp-Community-Centre</t>
  </si>
  <si>
    <t>Weekends only</t>
  </si>
  <si>
    <t>Pembroke House Hall</t>
  </si>
  <si>
    <t>80 Tatum St</t>
  </si>
  <si>
    <t>SE17 1QR</t>
  </si>
  <si>
    <t>via website</t>
  </si>
  <si>
    <t>http://www.rehearsalstudioslondon.net/London/pembroke-house-hall/</t>
  </si>
  <si>
    <t>Pillars may restrict movement</t>
  </si>
  <si>
    <t>Paddington Arts Centre</t>
  </si>
  <si>
    <t>www.paddingtonarts.org.uk</t>
  </si>
  <si>
    <t>020 7286 2722</t>
  </si>
  <si>
    <t>info@paddingtonarts.org.uk</t>
  </si>
  <si>
    <t>32 Woodfield Road</t>
  </si>
  <si>
    <t>W9 2BE</t>
  </si>
  <si>
    <t>Pyramid Room</t>
  </si>
  <si>
    <t>Aveline St, Kennington</t>
  </si>
  <si>
    <t>SE11 5DQ</t>
  </si>
  <si>
    <t>020 7735 1519</t>
  </si>
  <si>
    <t>www.alfordhouse.org.uk</t>
  </si>
  <si>
    <t>Gymnasium</t>
  </si>
  <si>
    <t>St Gabriel's Halls</t>
  </si>
  <si>
    <t>Churchill Gardens, Pimlico</t>
  </si>
  <si>
    <t>SW1V 3AA</t>
  </si>
  <si>
    <t>07967 655 515</t>
  </si>
  <si>
    <t>info@stgabrielshalls.org.uk</t>
  </si>
  <si>
    <t>www.stgabrielshalls.org.uk</t>
  </si>
  <si>
    <t>Men's Club</t>
  </si>
  <si>
    <t>Boy's Club</t>
  </si>
  <si>
    <t>8am-9pm</t>
  </si>
  <si>
    <t>Chisenhale Dance Space</t>
  </si>
  <si>
    <t>68-84 Chisenhale Rd</t>
  </si>
  <si>
    <t>E3 5QZ</t>
  </si>
  <si>
    <t>020 8981 6617</t>
  </si>
  <si>
    <t>http://www.chisenhaledancespace.co.uk/space-hire</t>
  </si>
  <si>
    <t>mail@chisenhaledancespace.co.uk</t>
  </si>
  <si>
    <t>Small Studio</t>
  </si>
  <si>
    <t>Dance Research Studio</t>
  </si>
  <si>
    <t>23 Orsman Rd, Haggerston</t>
  </si>
  <si>
    <t>N1 5RA</t>
  </si>
  <si>
    <t>020 7613 0341</t>
  </si>
  <si>
    <t>drs@jackylansley.com</t>
  </si>
  <si>
    <t>http://www.jackylansley.co.uk/pdfs/StudioHire.pdf</t>
  </si>
  <si>
    <t>DRS</t>
  </si>
  <si>
    <t>20% discount for emerging companies</t>
  </si>
  <si>
    <t>Slightly higher rates for subsidized companies - details on website</t>
  </si>
  <si>
    <t>Unit 11 Eurolink Centre, 49 Effra Rd</t>
  </si>
  <si>
    <t>SW2 1BZ</t>
  </si>
  <si>
    <t xml:space="preserve">0798 411 4679 </t>
  </si>
  <si>
    <t xml:space="preserve">anna.smallworld@yahoo.co.uk </t>
  </si>
  <si>
    <t>www.swcbrixton.com</t>
  </si>
  <si>
    <t>Discounts available for block bookings - contact for details</t>
  </si>
  <si>
    <t>Three Mill Lane</t>
  </si>
  <si>
    <t>www.3mills.com</t>
  </si>
  <si>
    <t>St James' Church Piccadilly</t>
  </si>
  <si>
    <t>197 Piccadilly</t>
  </si>
  <si>
    <t>W1J 9LL</t>
  </si>
  <si>
    <t>020 7734 4511</t>
  </si>
  <si>
    <t>roomhire@sjp.org.uk</t>
  </si>
  <si>
    <t>www.sjp.org.uk</t>
  </si>
  <si>
    <t>Conference Room</t>
  </si>
  <si>
    <t>Many venues charge much higher rates for 'commercial' use. The price given is for arts activity ONLY.</t>
  </si>
  <si>
    <t>Creative Hub</t>
  </si>
  <si>
    <t>Space Name</t>
  </si>
  <si>
    <t>Young Actors Theatre</t>
  </si>
  <si>
    <t>70-72 Barnsbury Rd, Islington</t>
  </si>
  <si>
    <t>N1 0ES</t>
  </si>
  <si>
    <t>020 7278 2101</t>
  </si>
  <si>
    <t>www.yati.org.uk</t>
  </si>
  <si>
    <t>info@yati.org.uk</t>
  </si>
  <si>
    <t>Lecture Room</t>
  </si>
  <si>
    <t>Stratford Circus</t>
  </si>
  <si>
    <t>Theatre Square, Stratford</t>
  </si>
  <si>
    <t>E15 1BX</t>
  </si>
  <si>
    <t>020 8279 1001</t>
  </si>
  <si>
    <t>info@stratford-circus.com</t>
  </si>
  <si>
    <t>www.stratford-circus.com</t>
  </si>
  <si>
    <t>4 hour booking blocks - £450 for 4 hours. May consider cheaper deals for Birbeck due to close location.</t>
  </si>
  <si>
    <t>4 hour booking blocks - £275 for 4 hours. £450 for 4 hours. May consider cheaper deals for Birbeck due to close location.</t>
  </si>
  <si>
    <t>Reduced pricing on Sundays - last minute only. £450 for 4 hours. May consider cheaper deals for Birbeck due to close location.</t>
  </si>
  <si>
    <t>8.30am-6.30pm</t>
  </si>
  <si>
    <t>Mirror</t>
  </si>
  <si>
    <t>Sprung Floor/Dance Mat</t>
  </si>
  <si>
    <t>John Thaw Studio</t>
  </si>
  <si>
    <t>W1T 5LG</t>
  </si>
  <si>
    <t>Basement, 13-14 Warren Street</t>
  </si>
  <si>
    <t>020 3004 4537</t>
  </si>
  <si>
    <t>www.actorstemplecom</t>
  </si>
  <si>
    <t>www.actorstemple.com</t>
  </si>
  <si>
    <t>tim@alfordhouse.org.uk</t>
  </si>
  <si>
    <t>Stageworks Studios</t>
  </si>
  <si>
    <t>Europa House, Ironmonger Row</t>
  </si>
  <si>
    <t>info@stageworksstudios.co.uk</t>
  </si>
  <si>
    <t>http://stageworksstudios.co.uk/</t>
  </si>
  <si>
    <t>Hourly Rate 2016</t>
  </si>
  <si>
    <t>Daily Rate 2016</t>
  </si>
  <si>
    <t>Weekly Rate 2016</t>
  </si>
  <si>
    <t>NB Artsadmin has substantially cheaper rates for charities</t>
  </si>
  <si>
    <t>-</t>
  </si>
  <si>
    <t>Side Hall</t>
  </si>
  <si>
    <t>www.brixtoncommunitybase.org</t>
  </si>
  <si>
    <t>Brixton Community Base also offers reduced 'charity' (cheaper) and 'community' (cheapest) rates.</t>
  </si>
  <si>
    <t>11am-9pm</t>
  </si>
  <si>
    <t>£3 per hour extra to use the piano</t>
  </si>
  <si>
    <t>Chats Palace</t>
  </si>
  <si>
    <t>42-44 Brooksby's Road</t>
  </si>
  <si>
    <t>E9 6DF</t>
  </si>
  <si>
    <t>020 8533 0227</t>
  </si>
  <si>
    <t>lauramay@chatspalace.com</t>
  </si>
  <si>
    <t>info@chatspalace.co.uk</t>
  </si>
  <si>
    <t>no</t>
  </si>
  <si>
    <t>17 Stukeley St, Covent Garden</t>
  </si>
  <si>
    <t>http://www.diorama-arts.org.uk/studios.html</t>
  </si>
  <si>
    <t>Sunrise Room</t>
  </si>
  <si>
    <t>4 Large Rooms (Regents, Sunset, Taiko, Kodo)</t>
  </si>
  <si>
    <t>5 Medium Rooms (Navajo, Cherokee, Chickasaw, Apache, Lavendar)</t>
  </si>
  <si>
    <t>Academy Room</t>
  </si>
  <si>
    <t>Sage Room</t>
  </si>
  <si>
    <t>NW1 3FE</t>
  </si>
  <si>
    <t>Carousel Spaces</t>
  </si>
  <si>
    <t>71 Blandford Street</t>
  </si>
  <si>
    <t>W1U 8AB</t>
  </si>
  <si>
    <t>020 7487 5564</t>
  </si>
  <si>
    <t>www.carousel-london.com</t>
  </si>
  <si>
    <t>info@carouselspaces.com</t>
  </si>
  <si>
    <t xml:space="preserve">Upstairs  </t>
  </si>
  <si>
    <t xml:space="preserve">Downstairs  </t>
  </si>
  <si>
    <t>Eastside Educational Trust</t>
  </si>
  <si>
    <t>Suite 16 Perseverance Works, 37 Hackney Road</t>
  </si>
  <si>
    <t>E2 7NX</t>
  </si>
  <si>
    <t>020 7033 2380</t>
  </si>
  <si>
    <t>ktozer@eastside.org.uk</t>
  </si>
  <si>
    <t>www.eastside.org.uk</t>
  </si>
  <si>
    <t>TV/Projector</t>
  </si>
  <si>
    <t>www.exchangetheatre.com</t>
  </si>
  <si>
    <t>9.30am-9.30pm</t>
  </si>
  <si>
    <t>Glasshill Studios</t>
  </si>
  <si>
    <t>Kings Bench Street</t>
  </si>
  <si>
    <t>SE1 0QX</t>
  </si>
  <si>
    <t>020 7620 2141</t>
  </si>
  <si>
    <t>lori@glasshillstudios.com</t>
  </si>
  <si>
    <t>www.glasshillstudios.com</t>
  </si>
  <si>
    <t>New space. Discounted rates sometimes available at manager's discretion (no formal scheme). VAT included</t>
  </si>
  <si>
    <t>New space. Discounted rates sometimes available at manager's discretion (no formal scheme). VAT included. Week hire fee is for 6 days</t>
  </si>
  <si>
    <t>VAT included</t>
  </si>
  <si>
    <t>www.halfmoon.org.uk</t>
  </si>
  <si>
    <t>admin@halfmoon.org.uk</t>
  </si>
  <si>
    <t>£200 per day / £800 per week for charities. Rates unchanged since 2013</t>
  </si>
  <si>
    <t>£100 per day / £400 per week for charities. Rates unchanged since 2013</t>
  </si>
  <si>
    <t>£60 per day for charities. Rates unchanged since 2013</t>
  </si>
  <si>
    <t>bookings@dragonhall.org.uk</t>
  </si>
  <si>
    <t>Paddenswick Road</t>
  </si>
  <si>
    <t>W6 0UB</t>
  </si>
  <si>
    <t>020 8748 2286</t>
  </si>
  <si>
    <t>http://www.hisj.co.uk/venue-hire/</t>
  </si>
  <si>
    <t>bookings@hisj.co.uk</t>
  </si>
  <si>
    <t>WiFi and projector are charged extra</t>
  </si>
  <si>
    <t>Identity Studios</t>
  </si>
  <si>
    <t>160-170 Cannon St Road</t>
  </si>
  <si>
    <t>E1 2LH</t>
  </si>
  <si>
    <t>0207 702 7008</t>
  </si>
  <si>
    <t>www.identitystudioslondon.com</t>
  </si>
  <si>
    <t>info@identitystudioslondon.com</t>
  </si>
  <si>
    <t>The Grey Room</t>
  </si>
  <si>
    <t>Sliding scale based on numbers of people - this figure is for 5-8 people</t>
  </si>
  <si>
    <t>http://www.towerhamletsarts.org.uk/?s=3&amp;v=16&amp;guide=AllAges</t>
  </si>
  <si>
    <t>jerry.deeks@towerhamlets.gov.uk</t>
  </si>
  <si>
    <t>This is the 'non-profit' rate - which would be likely applied to emerging companies</t>
  </si>
  <si>
    <t>Sell A Door</t>
  </si>
  <si>
    <t>020 3355 8567</t>
  </si>
  <si>
    <t>maddy@selladoor.com</t>
  </si>
  <si>
    <t>www.selladoor.com</t>
  </si>
  <si>
    <t>NLPAC Performing Arts</t>
  </si>
  <si>
    <t>76 St James Lane, Muswell Hill</t>
  </si>
  <si>
    <t>N10 3RD</t>
  </si>
  <si>
    <t>020 8444 4544</t>
  </si>
  <si>
    <t>info@nlpac.co.uk</t>
  </si>
  <si>
    <t>www.nlpac.co.uk</t>
  </si>
  <si>
    <t>Studio F1</t>
  </si>
  <si>
    <t>Studio LG2</t>
  </si>
  <si>
    <t>Omnibus</t>
  </si>
  <si>
    <t>1 Clapham Common North Side</t>
  </si>
  <si>
    <t>SW4 0QW</t>
  </si>
  <si>
    <t>020 7498 4699</t>
  </si>
  <si>
    <t>www.omnibus-clapham.org</t>
  </si>
  <si>
    <t>hires@omnibus-clapham.org</t>
  </si>
  <si>
    <t>Greene Room</t>
  </si>
  <si>
    <t>Blue Studio</t>
  </si>
  <si>
    <t>10am-5.15pm</t>
  </si>
  <si>
    <t>Discounts for charities available.</t>
  </si>
  <si>
    <t>Park Theatre</t>
  </si>
  <si>
    <t>Clifton Terrace</t>
  </si>
  <si>
    <t>N4 3JP</t>
  </si>
  <si>
    <t>020 7161 6628</t>
  </si>
  <si>
    <t>hire@parktheatre.co.uk</t>
  </si>
  <si>
    <t>www.parktheatre.co.uk</t>
  </si>
  <si>
    <t>10am-5.30pm</t>
  </si>
  <si>
    <t>Morris Space</t>
  </si>
  <si>
    <t>020 7703 3803</t>
  </si>
  <si>
    <t>bookings@pembrokehouse.org.uk</t>
  </si>
  <si>
    <t>Carpenters Mews</t>
  </si>
  <si>
    <t>www.pleasance.co.uk</t>
  </si>
  <si>
    <t>New Room</t>
  </si>
  <si>
    <t>amy@pleasance.co.uk</t>
  </si>
  <si>
    <t>Charity rates available</t>
  </si>
  <si>
    <t>Questors Theatre</t>
  </si>
  <si>
    <t>12 Mattock Lane</t>
  </si>
  <si>
    <t>W5 5BQ</t>
  </si>
  <si>
    <t>020 8567 0011</t>
  </si>
  <si>
    <t>enquiries@questors.org.uk</t>
  </si>
  <si>
    <t>www.questors.org.uk</t>
  </si>
  <si>
    <t>Shaw Room</t>
  </si>
  <si>
    <t>Alfred Emmett Room</t>
  </si>
  <si>
    <t>Redgrave Room</t>
  </si>
  <si>
    <t>Red Hedgehog</t>
  </si>
  <si>
    <t>255-257 Archway Road</t>
  </si>
  <si>
    <t>N6 5BS</t>
  </si>
  <si>
    <t>07817 109 093</t>
  </si>
  <si>
    <t>www.theredhedgehog.co.uk</t>
  </si>
  <si>
    <t>venuehire@theredhedgehog.co.uk</t>
  </si>
  <si>
    <t>unstated</t>
  </si>
  <si>
    <t>The Salon</t>
  </si>
  <si>
    <t>The Gallery</t>
  </si>
  <si>
    <t>1 Creek Road</t>
  </si>
  <si>
    <t>SE8 3BT</t>
  </si>
  <si>
    <t>VAT calculation applied</t>
  </si>
  <si>
    <t>Rooms at the Arts</t>
  </si>
  <si>
    <t>6-7 Great Newport Street</t>
  </si>
  <si>
    <t>WC2H 7JB</t>
  </si>
  <si>
    <t>020 7836 8463</t>
  </si>
  <si>
    <t>rooms@artstheatrewestend.co.uk</t>
  </si>
  <si>
    <t>www.artstheatrewestend.co.uk/hire</t>
  </si>
  <si>
    <t>Front Room</t>
  </si>
  <si>
    <t>Pigeon Loft</t>
  </si>
  <si>
    <t>Royal Academy of Dance</t>
  </si>
  <si>
    <t>36 Battersea Square</t>
  </si>
  <si>
    <t>SW11 3RA</t>
  </si>
  <si>
    <t>020 7326 8000</t>
  </si>
  <si>
    <t>info@rad.org.uk</t>
  </si>
  <si>
    <t>www.rad.org.uk</t>
  </si>
  <si>
    <t>Ashton</t>
  </si>
  <si>
    <t>Bedells</t>
  </si>
  <si>
    <t>Benesh</t>
  </si>
  <si>
    <t>Cormani</t>
  </si>
  <si>
    <t>De Valois</t>
  </si>
  <si>
    <t>Espinosa</t>
  </si>
  <si>
    <t>Genée</t>
  </si>
  <si>
    <t>Karsavina</t>
  </si>
  <si>
    <t>Sadler's Wells</t>
  </si>
  <si>
    <t>Rosebery Avenue, London</t>
  </si>
  <si>
    <t>EC1R 4TN</t>
  </si>
  <si>
    <t>020 7863 8065</t>
  </si>
  <si>
    <t>events@sadlerswells.com</t>
  </si>
  <si>
    <t>www.sadlerswells.com/venue-hire/studios</t>
  </si>
  <si>
    <t>Space A</t>
  </si>
  <si>
    <t>Space B</t>
  </si>
  <si>
    <t>Space C</t>
  </si>
  <si>
    <t>The Kahn</t>
  </si>
  <si>
    <t>Lilian Baylis Studio</t>
  </si>
  <si>
    <t>Dominion Theatre</t>
  </si>
  <si>
    <t>268-269 Tottenham Court Road</t>
  </si>
  <si>
    <t>W1T 7AQ</t>
  </si>
  <si>
    <t>020 7927 0945</t>
  </si>
  <si>
    <t>dominionevents@nederlander.co.uk</t>
  </si>
  <si>
    <t>http://www.dominiontheatre.com/events/rehearsal-space/</t>
  </si>
  <si>
    <t>The Studio</t>
  </si>
  <si>
    <t>St Andrew's Church</t>
  </si>
  <si>
    <t>Short Street</t>
  </si>
  <si>
    <t>bookings@stjohnswaterloo.org</t>
  </si>
  <si>
    <t>www.stjohnswaterloo.org</t>
  </si>
  <si>
    <t>020 7633 9819</t>
  </si>
  <si>
    <t>C1</t>
  </si>
  <si>
    <t>C2</t>
  </si>
  <si>
    <t>C3</t>
  </si>
  <si>
    <t>SWC (Small World Centre)</t>
  </si>
  <si>
    <t>Theatre Delicatessen</t>
  </si>
  <si>
    <t>£/m2 (Daily) 2016</t>
  </si>
  <si>
    <t>£/m2 (Weekly) 2016</t>
  </si>
  <si>
    <t>Averages</t>
  </si>
  <si>
    <t>Number of spaces 2016</t>
  </si>
  <si>
    <t>Number of spaces 2013</t>
  </si>
  <si>
    <t>Anonymous</t>
  </si>
  <si>
    <t>Upstairs 1</t>
  </si>
  <si>
    <t>Upstairs 2</t>
  </si>
  <si>
    <t>119 Farringdon Road</t>
  </si>
  <si>
    <t>020 7278 7694</t>
  </si>
  <si>
    <t>EC1R 3DA</t>
  </si>
  <si>
    <t>office@theatredelicatessen.co.uk</t>
  </si>
  <si>
    <t>www.theatredelicatessen.co.uk</t>
  </si>
  <si>
    <t>3rd Floor Studio</t>
  </si>
  <si>
    <t>Black Box</t>
  </si>
  <si>
    <t>Rehearsal Studio 1</t>
  </si>
  <si>
    <t>Rehearsal Studio 2</t>
  </si>
  <si>
    <t>Rehearsal Studio 4</t>
  </si>
  <si>
    <t>Rehearsal Studio 3</t>
  </si>
  <si>
    <t>Rehearsal Studio 5</t>
  </si>
  <si>
    <t>Rehearsal Studio 6</t>
  </si>
  <si>
    <t>Rehearsal Studio 7</t>
  </si>
  <si>
    <t>Basement Space</t>
  </si>
  <si>
    <t>Increase since 2013 (hourly)</t>
  </si>
  <si>
    <t>Increase since 2013 (daily)</t>
  </si>
  <si>
    <t>Increase since 2013 (weekly)</t>
  </si>
  <si>
    <t>Hourly Rate 2013</t>
  </si>
  <si>
    <t>Daily Rate 2013</t>
  </si>
  <si>
    <t>Weekly Rate 2013</t>
  </si>
  <si>
    <t>Hourly increase %</t>
  </si>
  <si>
    <t>Daily increase %</t>
  </si>
  <si>
    <t>Weekly increase %</t>
  </si>
  <si>
    <t>£/m2 (Hourly) 2016</t>
  </si>
  <si>
    <t>£/m2 (Daily) Increase</t>
  </si>
  <si>
    <t>£/m2 (Weekly) Increase</t>
  </si>
  <si>
    <t>£/m2 Hourly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</si>
</sst>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.00"/>
    <numFmt numFmtId="165" formatCode="&quot;£&quot;#,##0.00;[Red]&quot;£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sz val="12"/>
      <color rgb="FF222222"/>
      <name val="Calibri"/>
    </font>
    <font>
      <sz val="12"/>
      <color rgb="FF333333"/>
      <name val="Calibri"/>
    </font>
    <font>
      <sz val="12"/>
      <color rgb="FF000000"/>
      <name val="Calibri"/>
      <family val="2"/>
      <scheme val="minor"/>
    </font>
    <font>
      <sz val="12"/>
      <color rgb="FF222222"/>
      <name val="Calibri"/>
      <scheme val="minor"/>
    </font>
    <font>
      <sz val="12"/>
      <color rgb="FF333333"/>
      <name val="Calibri"/>
      <scheme val="minor"/>
    </font>
    <font>
      <b/>
      <u/>
      <sz val="24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165" fontId="2" fillId="0" borderId="1" xfId="0" applyNumberFormat="1" applyFont="1" applyBorder="1"/>
    <xf numFmtId="165" fontId="2" fillId="0" borderId="1" xfId="0" applyNumberFormat="1" applyFont="1" applyFill="1" applyBorder="1"/>
    <xf numFmtId="0" fontId="8" fillId="0" borderId="1" xfId="0" applyFont="1" applyFill="1" applyBorder="1"/>
    <xf numFmtId="6" fontId="8" fillId="0" borderId="1" xfId="0" applyNumberFormat="1" applyFont="1" applyFill="1" applyBorder="1"/>
    <xf numFmtId="0" fontId="7" fillId="0" borderId="1" xfId="0" applyFont="1" applyBorder="1"/>
    <xf numFmtId="0" fontId="9" fillId="0" borderId="1" xfId="0" applyFont="1" applyBorder="1"/>
    <xf numFmtId="0" fontId="3" fillId="0" borderId="1" xfId="1" applyFill="1" applyBorder="1"/>
    <xf numFmtId="0" fontId="3" fillId="0" borderId="1" xfId="1" applyBorder="1"/>
    <xf numFmtId="0" fontId="0" fillId="0" borderId="1" xfId="0" applyBorder="1"/>
    <xf numFmtId="1" fontId="0" fillId="0" borderId="1" xfId="0" applyNumberFormat="1" applyFont="1" applyFill="1" applyBorder="1"/>
    <xf numFmtId="1" fontId="7" fillId="0" borderId="1" xfId="0" applyNumberFormat="1" applyFont="1" applyBorder="1"/>
    <xf numFmtId="165" fontId="7" fillId="4" borderId="1" xfId="0" applyNumberFormat="1" applyFont="1" applyFill="1" applyBorder="1"/>
    <xf numFmtId="165" fontId="7" fillId="0" borderId="1" xfId="0" applyNumberFormat="1" applyFont="1" applyFill="1" applyBorder="1"/>
    <xf numFmtId="1" fontId="0" fillId="0" borderId="1" xfId="0" applyNumberFormat="1" applyBorder="1"/>
    <xf numFmtId="165" fontId="0" fillId="4" borderId="1" xfId="0" applyNumberFormat="1" applyFill="1" applyBorder="1"/>
    <xf numFmtId="164" fontId="0" fillId="4" borderId="1" xfId="0" applyNumberFormat="1" applyFill="1" applyBorder="1"/>
    <xf numFmtId="165" fontId="0" fillId="2" borderId="1" xfId="0" applyNumberFormat="1" applyFill="1" applyBorder="1"/>
    <xf numFmtId="0" fontId="0" fillId="0" borderId="1" xfId="0" applyFill="1" applyBorder="1"/>
    <xf numFmtId="0" fontId="0" fillId="0" borderId="1" xfId="0" applyFont="1" applyBorder="1"/>
    <xf numFmtId="1" fontId="0" fillId="0" borderId="1" xfId="0" applyNumberFormat="1" applyFill="1" applyBorder="1"/>
    <xf numFmtId="165" fontId="0" fillId="0" borderId="1" xfId="0" applyNumberFormat="1" applyFill="1" applyBorder="1"/>
    <xf numFmtId="0" fontId="7" fillId="0" borderId="1" xfId="0" applyFont="1" applyFill="1" applyBorder="1"/>
    <xf numFmtId="165" fontId="7" fillId="5" borderId="1" xfId="0" applyNumberFormat="1" applyFont="1" applyFill="1" applyBorder="1"/>
    <xf numFmtId="165" fontId="7" fillId="2" borderId="1" xfId="0" applyNumberFormat="1" applyFont="1" applyFill="1" applyBorder="1"/>
    <xf numFmtId="0" fontId="0" fillId="3" borderId="1" xfId="0" applyFill="1" applyBorder="1"/>
    <xf numFmtId="0" fontId="6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165" fontId="7" fillId="0" borderId="1" xfId="0" applyNumberFormat="1" applyFont="1" applyBorder="1"/>
    <xf numFmtId="0" fontId="11" fillId="0" borderId="1" xfId="0" applyFont="1" applyBorder="1"/>
    <xf numFmtId="6" fontId="11" fillId="0" borderId="1" xfId="0" applyNumberFormat="1" applyFont="1" applyBorder="1"/>
    <xf numFmtId="0" fontId="12" fillId="0" borderId="1" xfId="0" applyFont="1" applyBorder="1"/>
    <xf numFmtId="0" fontId="9" fillId="0" borderId="1" xfId="0" applyFont="1" applyBorder="1" applyAlignment="1">
      <alignment horizontal="left"/>
    </xf>
    <xf numFmtId="2" fontId="0" fillId="0" borderId="1" xfId="0" applyNumberFormat="1" applyBorder="1"/>
    <xf numFmtId="0" fontId="2" fillId="4" borderId="0" xfId="0" applyFont="1" applyFill="1"/>
    <xf numFmtId="0" fontId="2" fillId="2" borderId="0" xfId="0" applyFont="1" applyFill="1"/>
    <xf numFmtId="0" fontId="1" fillId="0" borderId="1" xfId="1" applyFont="1" applyBorder="1"/>
    <xf numFmtId="165" fontId="0" fillId="7" borderId="1" xfId="0" applyNumberFormat="1" applyFill="1" applyBorder="1"/>
    <xf numFmtId="0" fontId="8" fillId="3" borderId="1" xfId="0" applyFont="1" applyFill="1" applyBorder="1"/>
    <xf numFmtId="6" fontId="8" fillId="3" borderId="1" xfId="0" applyNumberFormat="1" applyFont="1" applyFill="1" applyBorder="1"/>
    <xf numFmtId="0" fontId="3" fillId="3" borderId="1" xfId="1" applyFill="1" applyBorder="1"/>
    <xf numFmtId="0" fontId="7" fillId="3" borderId="1" xfId="0" applyFont="1" applyFill="1" applyBorder="1"/>
    <xf numFmtId="1" fontId="7" fillId="3" borderId="1" xfId="0" applyNumberFormat="1" applyFont="1" applyFill="1" applyBorder="1"/>
    <xf numFmtId="165" fontId="7" fillId="7" borderId="1" xfId="0" applyNumberFormat="1" applyFont="1" applyFill="1" applyBorder="1"/>
    <xf numFmtId="2" fontId="2" fillId="0" borderId="1" xfId="0" applyNumberFormat="1" applyFont="1" applyBorder="1"/>
    <xf numFmtId="2" fontId="6" fillId="0" borderId="1" xfId="0" applyNumberFormat="1" applyFont="1" applyBorder="1"/>
    <xf numFmtId="2" fontId="7" fillId="0" borderId="1" xfId="0" applyNumberFormat="1" applyFont="1" applyBorder="1"/>
    <xf numFmtId="2" fontId="0" fillId="0" borderId="1" xfId="0" applyNumberFormat="1" applyFill="1" applyBorder="1"/>
    <xf numFmtId="2" fontId="7" fillId="0" borderId="1" xfId="0" applyNumberFormat="1" applyFont="1" applyFill="1" applyBorder="1"/>
    <xf numFmtId="2" fontId="7" fillId="3" borderId="1" xfId="0" applyNumberFormat="1" applyFont="1" applyFill="1" applyBorder="1"/>
    <xf numFmtId="1" fontId="7" fillId="0" borderId="1" xfId="0" applyNumberFormat="1" applyFont="1" applyFill="1" applyBorder="1"/>
    <xf numFmtId="165" fontId="7" fillId="6" borderId="1" xfId="0" applyNumberFormat="1" applyFont="1" applyFill="1" applyBorder="1"/>
    <xf numFmtId="0" fontId="0" fillId="6" borderId="1" xfId="0" applyFill="1" applyBorder="1"/>
    <xf numFmtId="0" fontId="10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10" fontId="2" fillId="0" borderId="1" xfId="0" applyNumberFormat="1" applyFont="1" applyFill="1" applyBorder="1"/>
    <xf numFmtId="0" fontId="2" fillId="5" borderId="1" xfId="0" applyFont="1" applyFill="1" applyBorder="1"/>
    <xf numFmtId="164" fontId="7" fillId="6" borderId="1" xfId="0" applyNumberFormat="1" applyFont="1" applyFill="1" applyBorder="1"/>
    <xf numFmtId="16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10" fillId="0" borderId="1" xfId="0" applyNumberFormat="1" applyFont="1" applyFill="1" applyBorder="1"/>
    <xf numFmtId="0" fontId="7" fillId="5" borderId="1" xfId="0" applyFont="1" applyFill="1" applyBorder="1"/>
    <xf numFmtId="164" fontId="10" fillId="2" borderId="1" xfId="0" applyNumberFormat="1" applyFont="1" applyFill="1" applyBorder="1"/>
    <xf numFmtId="164" fontId="0" fillId="6" borderId="1" xfId="0" applyNumberFormat="1" applyFont="1" applyFill="1" applyBorder="1"/>
    <xf numFmtId="164" fontId="10" fillId="0" borderId="1" xfId="0" applyNumberFormat="1" applyFont="1" applyBorder="1"/>
    <xf numFmtId="0" fontId="10" fillId="5" borderId="1" xfId="0" applyFont="1" applyFill="1" applyBorder="1"/>
    <xf numFmtId="164" fontId="7" fillId="2" borderId="1" xfId="0" applyNumberFormat="1" applyFont="1" applyFill="1" applyBorder="1"/>
    <xf numFmtId="164" fontId="7" fillId="0" borderId="1" xfId="0" applyNumberFormat="1" applyFont="1" applyBorder="1"/>
    <xf numFmtId="164" fontId="0" fillId="2" borderId="1" xfId="0" applyNumberFormat="1" applyFill="1" applyBorder="1"/>
    <xf numFmtId="164" fontId="0" fillId="6" borderId="1" xfId="0" applyNumberFormat="1" applyFill="1" applyBorder="1"/>
    <xf numFmtId="0" fontId="0" fillId="5" borderId="1" xfId="0" applyFill="1" applyBorder="1"/>
    <xf numFmtId="164" fontId="0" fillId="0" borderId="1" xfId="0" applyNumberFormat="1" applyFill="1" applyBorder="1"/>
    <xf numFmtId="0" fontId="0" fillId="2" borderId="1" xfId="0" applyFill="1" applyBorder="1"/>
    <xf numFmtId="164" fontId="7" fillId="4" borderId="1" xfId="0" applyNumberFormat="1" applyFont="1" applyFill="1" applyBorder="1"/>
    <xf numFmtId="1" fontId="0" fillId="5" borderId="1" xfId="0" applyNumberFormat="1" applyFill="1" applyBorder="1"/>
    <xf numFmtId="165" fontId="0" fillId="0" borderId="1" xfId="0" applyNumberFormat="1" applyBorder="1"/>
    <xf numFmtId="164" fontId="0" fillId="7" borderId="1" xfId="0" applyNumberFormat="1" applyFill="1" applyBorder="1"/>
    <xf numFmtId="0" fontId="0" fillId="5" borderId="1" xfId="0" applyFont="1" applyFill="1" applyBorder="1"/>
    <xf numFmtId="0" fontId="7" fillId="2" borderId="1" xfId="0" applyFont="1" applyFill="1" applyBorder="1"/>
    <xf numFmtId="164" fontId="7" fillId="7" borderId="1" xfId="0" applyNumberFormat="1" applyFont="1" applyFill="1" applyBorder="1"/>
    <xf numFmtId="164" fontId="10" fillId="6" borderId="1" xfId="0" applyNumberFormat="1" applyFont="1" applyFill="1" applyBorder="1"/>
    <xf numFmtId="3" fontId="7" fillId="0" borderId="1" xfId="0" applyNumberFormat="1" applyFont="1" applyBorder="1"/>
    <xf numFmtId="10" fontId="7" fillId="0" borderId="1" xfId="0" applyNumberFormat="1" applyFont="1" applyBorder="1"/>
    <xf numFmtId="164" fontId="0" fillId="0" borderId="1" xfId="0" applyNumberFormat="1" applyBorder="1"/>
    <xf numFmtId="10" fontId="0" fillId="0" borderId="1" xfId="0" applyNumberFormat="1" applyFill="1" applyBorder="1"/>
    <xf numFmtId="0" fontId="0" fillId="0" borderId="0" xfId="0" applyFill="1"/>
    <xf numFmtId="0" fontId="13" fillId="0" borderId="0" xfId="1" applyFont="1" applyFill="1" applyAlignment="1">
      <alignment horizontal="center"/>
    </xf>
  </cellXfs>
  <cellStyles count="75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5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6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7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8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9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30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4</xdr:col>
      <xdr:colOff>276860</xdr:colOff>
      <xdr:row>236</xdr:row>
      <xdr:rowOff>12700</xdr:rowOff>
    </xdr:to>
    <xdr:pic>
      <xdr:nvPicPr>
        <xdr:cNvPr id="1031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4</xdr:col>
      <xdr:colOff>276860</xdr:colOff>
      <xdr:row>163</xdr:row>
      <xdr:rowOff>12700</xdr:rowOff>
    </xdr:to>
    <xdr:pic>
      <xdr:nvPicPr>
        <xdr:cNvPr id="1032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4</xdr:col>
      <xdr:colOff>276860</xdr:colOff>
      <xdr:row>163</xdr:row>
      <xdr:rowOff>12700</xdr:rowOff>
    </xdr:to>
    <xdr:pic>
      <xdr:nvPicPr>
        <xdr:cNvPr id="1033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4</xdr:col>
      <xdr:colOff>276860</xdr:colOff>
      <xdr:row>236</xdr:row>
      <xdr:rowOff>12700</xdr:rowOff>
    </xdr:to>
    <xdr:pic>
      <xdr:nvPicPr>
        <xdr:cNvPr id="1035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4</xdr:col>
      <xdr:colOff>276860</xdr:colOff>
      <xdr:row>163</xdr:row>
      <xdr:rowOff>12700</xdr:rowOff>
    </xdr:to>
    <xdr:pic>
      <xdr:nvPicPr>
        <xdr:cNvPr id="1036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4</xdr:col>
      <xdr:colOff>276860</xdr:colOff>
      <xdr:row>163</xdr:row>
      <xdr:rowOff>12700</xdr:rowOff>
    </xdr:to>
    <xdr:pic>
      <xdr:nvPicPr>
        <xdr:cNvPr id="1037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84963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2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3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4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5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6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7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810260</xdr:colOff>
      <xdr:row>29</xdr:row>
      <xdr:rowOff>12700</xdr:rowOff>
    </xdr:to>
    <xdr:pic>
      <xdr:nvPicPr>
        <xdr:cNvPr id="8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810260</xdr:colOff>
      <xdr:row>159</xdr:row>
      <xdr:rowOff>12700</xdr:rowOff>
    </xdr:to>
    <xdr:pic>
      <xdr:nvPicPr>
        <xdr:cNvPr id="9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810260</xdr:colOff>
      <xdr:row>159</xdr:row>
      <xdr:rowOff>12700</xdr:rowOff>
    </xdr:to>
    <xdr:pic>
      <xdr:nvPicPr>
        <xdr:cNvPr id="10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810260</xdr:colOff>
      <xdr:row>29</xdr:row>
      <xdr:rowOff>12700</xdr:rowOff>
    </xdr:to>
    <xdr:pic>
      <xdr:nvPicPr>
        <xdr:cNvPr id="11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810260</xdr:colOff>
      <xdr:row>159</xdr:row>
      <xdr:rowOff>12700</xdr:rowOff>
    </xdr:to>
    <xdr:pic>
      <xdr:nvPicPr>
        <xdr:cNvPr id="12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810260</xdr:colOff>
      <xdr:row>159</xdr:row>
      <xdr:rowOff>12700</xdr:rowOff>
    </xdr:to>
    <xdr:pic>
      <xdr:nvPicPr>
        <xdr:cNvPr id="13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2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3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4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5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6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7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467360</xdr:colOff>
      <xdr:row>37</xdr:row>
      <xdr:rowOff>12700</xdr:rowOff>
    </xdr:to>
    <xdr:pic>
      <xdr:nvPicPr>
        <xdr:cNvPr id="8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467360</xdr:colOff>
      <xdr:row>159</xdr:row>
      <xdr:rowOff>12700</xdr:rowOff>
    </xdr:to>
    <xdr:pic>
      <xdr:nvPicPr>
        <xdr:cNvPr id="9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467360</xdr:colOff>
      <xdr:row>159</xdr:row>
      <xdr:rowOff>12700</xdr:rowOff>
    </xdr:to>
    <xdr:pic>
      <xdr:nvPicPr>
        <xdr:cNvPr id="10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467360</xdr:colOff>
      <xdr:row>37</xdr:row>
      <xdr:rowOff>12700</xdr:rowOff>
    </xdr:to>
    <xdr:pic>
      <xdr:nvPicPr>
        <xdr:cNvPr id="11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467360</xdr:colOff>
      <xdr:row>159</xdr:row>
      <xdr:rowOff>12700</xdr:rowOff>
    </xdr:to>
    <xdr:pic>
      <xdr:nvPicPr>
        <xdr:cNvPr id="12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467360</xdr:colOff>
      <xdr:row>159</xdr:row>
      <xdr:rowOff>12700</xdr:rowOff>
    </xdr:to>
    <xdr:pic>
      <xdr:nvPicPr>
        <xdr:cNvPr id="13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2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3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4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5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6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7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1508760</xdr:colOff>
      <xdr:row>40</xdr:row>
      <xdr:rowOff>12700</xdr:rowOff>
    </xdr:to>
    <xdr:pic>
      <xdr:nvPicPr>
        <xdr:cNvPr id="8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1508760</xdr:colOff>
      <xdr:row>167</xdr:row>
      <xdr:rowOff>12700</xdr:rowOff>
    </xdr:to>
    <xdr:pic>
      <xdr:nvPicPr>
        <xdr:cNvPr id="9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1508760</xdr:colOff>
      <xdr:row>167</xdr:row>
      <xdr:rowOff>12700</xdr:rowOff>
    </xdr:to>
    <xdr:pic>
      <xdr:nvPicPr>
        <xdr:cNvPr id="10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1508760</xdr:colOff>
      <xdr:row>40</xdr:row>
      <xdr:rowOff>12700</xdr:rowOff>
    </xdr:to>
    <xdr:pic>
      <xdr:nvPicPr>
        <xdr:cNvPr id="11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1508760</xdr:colOff>
      <xdr:row>167</xdr:row>
      <xdr:rowOff>12700</xdr:rowOff>
    </xdr:to>
    <xdr:pic>
      <xdr:nvPicPr>
        <xdr:cNvPr id="12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1508760</xdr:colOff>
      <xdr:row>167</xdr:row>
      <xdr:rowOff>12700</xdr:rowOff>
    </xdr:to>
    <xdr:pic>
      <xdr:nvPicPr>
        <xdr:cNvPr id="13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lac@lanternarts.org" TargetMode="External"/><Relationship Id="rId299" Type="http://schemas.openxmlformats.org/officeDocument/2006/relationships/hyperlink" Target="mailto:info@3mills.com" TargetMode="External"/><Relationship Id="rId21" Type="http://schemas.openxmlformats.org/officeDocument/2006/relationships/hyperlink" Target="mailto:admin@artsadmin.co.uk" TargetMode="External"/><Relationship Id="rId63" Type="http://schemas.openxmlformats.org/officeDocument/2006/relationships/hyperlink" Target="http://www.danceworks.net/" TargetMode="External"/><Relationship Id="rId159" Type="http://schemas.openxmlformats.org/officeDocument/2006/relationships/hyperlink" Target="mailto:hire@ovalhouse.com" TargetMode="External"/><Relationship Id="rId324" Type="http://schemas.openxmlformats.org/officeDocument/2006/relationships/hyperlink" Target="http://www.rehearsalspacelondon.co.uk/Studio-Hire-North-of-the-River/45-/Brady-Arts-amp-Community-Centre" TargetMode="External"/><Relationship Id="rId366" Type="http://schemas.openxmlformats.org/officeDocument/2006/relationships/hyperlink" Target="http://www.parktheatre.co.uk/" TargetMode="External"/><Relationship Id="rId170" Type="http://schemas.openxmlformats.org/officeDocument/2006/relationships/hyperlink" Target="http://www.pineapple.uk.com/" TargetMode="External"/><Relationship Id="rId226" Type="http://schemas.openxmlformats.org/officeDocument/2006/relationships/hyperlink" Target="http://www.rada.ac.uk/venues" TargetMode="External"/><Relationship Id="rId433" Type="http://schemas.openxmlformats.org/officeDocument/2006/relationships/hyperlink" Target="http://www.theatredelicatessen.co.uk/" TargetMode="External"/><Relationship Id="rId268" Type="http://schemas.openxmlformats.org/officeDocument/2006/relationships/hyperlink" Target="http://www.rehearsalstudioslondon.net/London/pembroke-house-hall/" TargetMode="External"/><Relationship Id="rId32" Type="http://schemas.openxmlformats.org/officeDocument/2006/relationships/hyperlink" Target="mailto:hires@thealbany.org.uk" TargetMode="External"/><Relationship Id="rId74" Type="http://schemas.openxmlformats.org/officeDocument/2006/relationships/hyperlink" Target="http://www.danceworks.net/" TargetMode="External"/><Relationship Id="rId128" Type="http://schemas.openxmlformats.org/officeDocument/2006/relationships/hyperlink" Target="http://www.londonschoolofcapoeira.com/" TargetMode="External"/><Relationship Id="rId335" Type="http://schemas.openxmlformats.org/officeDocument/2006/relationships/hyperlink" Target="mailto:info@carouselspaces.com" TargetMode="External"/><Relationship Id="rId377" Type="http://schemas.openxmlformats.org/officeDocument/2006/relationships/hyperlink" Target="mailto:enquiries@questors.org.uk" TargetMode="External"/><Relationship Id="rId5" Type="http://schemas.openxmlformats.org/officeDocument/2006/relationships/hyperlink" Target="http://www.actorscentre.co.uk/" TargetMode="External"/><Relationship Id="rId181" Type="http://schemas.openxmlformats.org/officeDocument/2006/relationships/hyperlink" Target="mailto:info@theroomsabove.org.uk" TargetMode="External"/><Relationship Id="rId237" Type="http://schemas.openxmlformats.org/officeDocument/2006/relationships/hyperlink" Target="mailto:admin@halfmoon.org.uk" TargetMode="External"/><Relationship Id="rId402" Type="http://schemas.openxmlformats.org/officeDocument/2006/relationships/hyperlink" Target="http://www.rad.org.uk/" TargetMode="External"/><Relationship Id="rId279" Type="http://schemas.openxmlformats.org/officeDocument/2006/relationships/hyperlink" Target="http://www.alfordhouse.org.uk/" TargetMode="External"/><Relationship Id="rId43" Type="http://schemas.openxmlformats.org/officeDocument/2006/relationships/hyperlink" Target="http://www.brixtoncommunitybase.org/" TargetMode="External"/><Relationship Id="rId139" Type="http://schemas.openxmlformats.org/officeDocument/2006/relationships/hyperlink" Target="mailto:brookgreen@rcdow.org.uk" TargetMode="External"/><Relationship Id="rId290" Type="http://schemas.openxmlformats.org/officeDocument/2006/relationships/hyperlink" Target="http://www.3mills.com/" TargetMode="External"/><Relationship Id="rId304" Type="http://schemas.openxmlformats.org/officeDocument/2006/relationships/hyperlink" Target="http://www.movingeast.co.uk/" TargetMode="External"/><Relationship Id="rId346" Type="http://schemas.openxmlformats.org/officeDocument/2006/relationships/hyperlink" Target="http://www.halfmoon.org.uk/" TargetMode="External"/><Relationship Id="rId388" Type="http://schemas.openxmlformats.org/officeDocument/2006/relationships/hyperlink" Target="http://www.rad.org.uk/" TargetMode="External"/><Relationship Id="rId85" Type="http://schemas.openxmlformats.org/officeDocument/2006/relationships/hyperlink" Target="mailto:info@factorylondon.com" TargetMode="External"/><Relationship Id="rId150" Type="http://schemas.openxmlformats.org/officeDocument/2006/relationships/hyperlink" Target="http://www.octobergallery.co.uk/" TargetMode="External"/><Relationship Id="rId192" Type="http://schemas.openxmlformats.org/officeDocument/2006/relationships/hyperlink" Target="mailto:bookings@radaenterprises.org" TargetMode="External"/><Relationship Id="rId206" Type="http://schemas.openxmlformats.org/officeDocument/2006/relationships/hyperlink" Target="mailto:bookings@radaenterprises.org" TargetMode="External"/><Relationship Id="rId413" Type="http://schemas.openxmlformats.org/officeDocument/2006/relationships/hyperlink" Target="mailto:events@sadlerswells.com" TargetMode="External"/><Relationship Id="rId248" Type="http://schemas.openxmlformats.org/officeDocument/2006/relationships/hyperlink" Target="http://www.istd.org/istd2-hire" TargetMode="External"/><Relationship Id="rId12" Type="http://schemas.openxmlformats.org/officeDocument/2006/relationships/hyperlink" Target="http://www.actorscentre.co.uk/" TargetMode="External"/><Relationship Id="rId33" Type="http://schemas.openxmlformats.org/officeDocument/2006/relationships/hyperlink" Target="http://www.thealbany.org.uk/hireus/36/Room-Hire" TargetMode="External"/><Relationship Id="rId108" Type="http://schemas.openxmlformats.org/officeDocument/2006/relationships/hyperlink" Target="http://www.jerwoodspace.co.uk/" TargetMode="External"/><Relationship Id="rId129" Type="http://schemas.openxmlformats.org/officeDocument/2006/relationships/hyperlink" Target="mailto:studiohire@londonschoolofcapoeira.com" TargetMode="External"/><Relationship Id="rId280" Type="http://schemas.openxmlformats.org/officeDocument/2006/relationships/hyperlink" Target="http://www.alfordhouse.org.uk/" TargetMode="External"/><Relationship Id="rId315" Type="http://schemas.openxmlformats.org/officeDocument/2006/relationships/hyperlink" Target="http://www.stratford-circus.com/" TargetMode="External"/><Relationship Id="rId336" Type="http://schemas.openxmlformats.org/officeDocument/2006/relationships/hyperlink" Target="mailto:ktozer@eastside.org.uk" TargetMode="External"/><Relationship Id="rId357" Type="http://schemas.openxmlformats.org/officeDocument/2006/relationships/hyperlink" Target="mailto:info@identitystudioslondon.com" TargetMode="External"/><Relationship Id="rId54" Type="http://schemas.openxmlformats.org/officeDocument/2006/relationships/hyperlink" Target="http://www.rehearseatccp.co.uk/" TargetMode="External"/><Relationship Id="rId75" Type="http://schemas.openxmlformats.org/officeDocument/2006/relationships/hyperlink" Target="http://www.danceworks.net/" TargetMode="External"/><Relationship Id="rId96" Type="http://schemas.openxmlformats.org/officeDocument/2006/relationships/hyperlink" Target="http://www.jacksonslane.org.uk/" TargetMode="External"/><Relationship Id="rId140" Type="http://schemas.openxmlformats.org/officeDocument/2006/relationships/hyperlink" Target="mailto:brookgreen@rcdow.org.uk" TargetMode="External"/><Relationship Id="rId161" Type="http://schemas.openxmlformats.org/officeDocument/2006/relationships/hyperlink" Target="mailto:office@painesplough.com" TargetMode="External"/><Relationship Id="rId182" Type="http://schemas.openxmlformats.org/officeDocument/2006/relationships/hyperlink" Target="http://www.theroomsabove.org.uk/" TargetMode="External"/><Relationship Id="rId217" Type="http://schemas.openxmlformats.org/officeDocument/2006/relationships/hyperlink" Target="http://www.rada.ac.uk/venues" TargetMode="External"/><Relationship Id="rId378" Type="http://schemas.openxmlformats.org/officeDocument/2006/relationships/hyperlink" Target="http://www.questors.org.uk/" TargetMode="External"/><Relationship Id="rId399" Type="http://schemas.openxmlformats.org/officeDocument/2006/relationships/hyperlink" Target="http://www.rad.org.uk/" TargetMode="External"/><Relationship Id="rId403" Type="http://schemas.openxmlformats.org/officeDocument/2006/relationships/hyperlink" Target="http://www.rad.org.uk/" TargetMode="External"/><Relationship Id="rId6" Type="http://schemas.openxmlformats.org/officeDocument/2006/relationships/hyperlink" Target="mailto:operations@actorscentre.co.uk" TargetMode="External"/><Relationship Id="rId238" Type="http://schemas.openxmlformats.org/officeDocument/2006/relationships/hyperlink" Target="http://www.halfmoon.org.uk/" TargetMode="External"/><Relationship Id="rId259" Type="http://schemas.openxmlformats.org/officeDocument/2006/relationships/hyperlink" Target="http://www.losttheatre.co.uk/" TargetMode="External"/><Relationship Id="rId424" Type="http://schemas.openxmlformats.org/officeDocument/2006/relationships/hyperlink" Target="mailto:office@theatredelicatessen.co.uk" TargetMode="External"/><Relationship Id="rId23" Type="http://schemas.openxmlformats.org/officeDocument/2006/relationships/hyperlink" Target="http://www.artsadmin.co.uk/toynbee-studios/spaces" TargetMode="External"/><Relationship Id="rId119" Type="http://schemas.openxmlformats.org/officeDocument/2006/relationships/hyperlink" Target="http://www.lanternarts.org/" TargetMode="External"/><Relationship Id="rId270" Type="http://schemas.openxmlformats.org/officeDocument/2006/relationships/hyperlink" Target="http://www.paddingtonarts.org.uk/" TargetMode="External"/><Relationship Id="rId291" Type="http://schemas.openxmlformats.org/officeDocument/2006/relationships/hyperlink" Target="http://www.3mills.com/" TargetMode="External"/><Relationship Id="rId305" Type="http://schemas.openxmlformats.org/officeDocument/2006/relationships/hyperlink" Target="mailto:admin@movingeast.co.uk" TargetMode="External"/><Relationship Id="rId326" Type="http://schemas.openxmlformats.org/officeDocument/2006/relationships/hyperlink" Target="mailto:lauramay@chatspalace.com" TargetMode="External"/><Relationship Id="rId347" Type="http://schemas.openxmlformats.org/officeDocument/2006/relationships/hyperlink" Target="mailto:admin@halfmoon.org.uk" TargetMode="External"/><Relationship Id="rId44" Type="http://schemas.openxmlformats.org/officeDocument/2006/relationships/hyperlink" Target="mailto:info@brixtoncommunitybase.org" TargetMode="External"/><Relationship Id="rId65" Type="http://schemas.openxmlformats.org/officeDocument/2006/relationships/hyperlink" Target="http://www.danceworks.net/" TargetMode="External"/><Relationship Id="rId86" Type="http://schemas.openxmlformats.org/officeDocument/2006/relationships/hyperlink" Target="http://www.factoryrehearsalstudios.com/" TargetMode="External"/><Relationship Id="rId130" Type="http://schemas.openxmlformats.org/officeDocument/2006/relationships/hyperlink" Target="http://www.londonschoolofcapoeira.com/" TargetMode="External"/><Relationship Id="rId151" Type="http://schemas.openxmlformats.org/officeDocument/2006/relationships/hyperlink" Target="mailto:rentals@octobergallery.co.uk" TargetMode="External"/><Relationship Id="rId368" Type="http://schemas.openxmlformats.org/officeDocument/2006/relationships/hyperlink" Target="mailto:bookings@pembrokehouse.org.uk" TargetMode="External"/><Relationship Id="rId389" Type="http://schemas.openxmlformats.org/officeDocument/2006/relationships/hyperlink" Target="mailto:info@rad.org.uk" TargetMode="External"/><Relationship Id="rId172" Type="http://schemas.openxmlformats.org/officeDocument/2006/relationships/hyperlink" Target="http://www.pineapple.uk.com/" TargetMode="External"/><Relationship Id="rId193" Type="http://schemas.openxmlformats.org/officeDocument/2006/relationships/hyperlink" Target="mailto:bookings@radaenterprises.org" TargetMode="External"/><Relationship Id="rId207" Type="http://schemas.openxmlformats.org/officeDocument/2006/relationships/hyperlink" Target="mailto:bookings@radaenterprises.org" TargetMode="External"/><Relationship Id="rId228" Type="http://schemas.openxmlformats.org/officeDocument/2006/relationships/hyperlink" Target="mailto:bookings@radaenterprises.org" TargetMode="External"/><Relationship Id="rId249" Type="http://schemas.openxmlformats.org/officeDocument/2006/relationships/hyperlink" Target="http://www.rehearsalspacelondon.co.uk/Studio-Hire-North-of-the-River/150-/Treadwells" TargetMode="External"/><Relationship Id="rId414" Type="http://schemas.openxmlformats.org/officeDocument/2006/relationships/hyperlink" Target="http://www.sadlerswells.com/venue-hire/studios" TargetMode="External"/><Relationship Id="rId435" Type="http://schemas.openxmlformats.org/officeDocument/2006/relationships/hyperlink" Target="http://www.theatredelicatessen.co.uk/" TargetMode="External"/><Relationship Id="rId13" Type="http://schemas.openxmlformats.org/officeDocument/2006/relationships/hyperlink" Target="http://www.actorscentre.co.uk/" TargetMode="External"/><Relationship Id="rId109" Type="http://schemas.openxmlformats.org/officeDocument/2006/relationships/hyperlink" Target="mailto:space@jerwoodspace.co.uk" TargetMode="External"/><Relationship Id="rId260" Type="http://schemas.openxmlformats.org/officeDocument/2006/relationships/hyperlink" Target="mailto:info@losttheatre.co.uk" TargetMode="External"/><Relationship Id="rId281" Type="http://schemas.openxmlformats.org/officeDocument/2006/relationships/hyperlink" Target="http://www.stgabrielshalls.org.uk/" TargetMode="External"/><Relationship Id="rId316" Type="http://schemas.openxmlformats.org/officeDocument/2006/relationships/hyperlink" Target="http://www.actorstemplecom/" TargetMode="External"/><Relationship Id="rId337" Type="http://schemas.openxmlformats.org/officeDocument/2006/relationships/hyperlink" Target="http://www.eastside.org.uk/" TargetMode="External"/><Relationship Id="rId34" Type="http://schemas.openxmlformats.org/officeDocument/2006/relationships/hyperlink" Target="mailto:admin@thebridge-ttc.org" TargetMode="External"/><Relationship Id="rId55" Type="http://schemas.openxmlformats.org/officeDocument/2006/relationships/hyperlink" Target="mailto:admin@claphamcommunityproject.org.uk" TargetMode="External"/><Relationship Id="rId76" Type="http://schemas.openxmlformats.org/officeDocument/2006/relationships/hyperlink" Target="http://www.dragonhall.org.uk/" TargetMode="External"/><Relationship Id="rId97" Type="http://schemas.openxmlformats.org/officeDocument/2006/relationships/hyperlink" Target="mailto:reception@jacksonslane.org.uk" TargetMode="External"/><Relationship Id="rId120" Type="http://schemas.openxmlformats.org/officeDocument/2006/relationships/hyperlink" Target="http://www.lanternarts.org/" TargetMode="External"/><Relationship Id="rId141" Type="http://schemas.openxmlformats.org/officeDocument/2006/relationships/hyperlink" Target="mailto:trish@tricycle.co.uk" TargetMode="External"/><Relationship Id="rId358" Type="http://schemas.openxmlformats.org/officeDocument/2006/relationships/hyperlink" Target="mailto:jerry.deeks@towerhamlets.gov.uk" TargetMode="External"/><Relationship Id="rId379" Type="http://schemas.openxmlformats.org/officeDocument/2006/relationships/hyperlink" Target="mailto:venuehire@theredhedgehog.co.uk" TargetMode="External"/><Relationship Id="rId7" Type="http://schemas.openxmlformats.org/officeDocument/2006/relationships/hyperlink" Target="mailto:operations@actorscentre.co.uk" TargetMode="External"/><Relationship Id="rId162" Type="http://schemas.openxmlformats.org/officeDocument/2006/relationships/hyperlink" Target="http://www.painesplough.com/" TargetMode="External"/><Relationship Id="rId183" Type="http://schemas.openxmlformats.org/officeDocument/2006/relationships/hyperlink" Target="mailto:info@theroomsabove.org.uk" TargetMode="External"/><Relationship Id="rId218" Type="http://schemas.openxmlformats.org/officeDocument/2006/relationships/hyperlink" Target="http://www.rada.ac.uk/venues" TargetMode="External"/><Relationship Id="rId239" Type="http://schemas.openxmlformats.org/officeDocument/2006/relationships/hyperlink" Target="http://www.halfmoon.org.uk/" TargetMode="External"/><Relationship Id="rId390" Type="http://schemas.openxmlformats.org/officeDocument/2006/relationships/hyperlink" Target="mailto:info@rad.org.uk" TargetMode="External"/><Relationship Id="rId404" Type="http://schemas.openxmlformats.org/officeDocument/2006/relationships/hyperlink" Target="http://www.rad.org.uk/" TargetMode="External"/><Relationship Id="rId425" Type="http://schemas.openxmlformats.org/officeDocument/2006/relationships/hyperlink" Target="mailto:office@theatredelicatessen.co.uk" TargetMode="External"/><Relationship Id="rId250" Type="http://schemas.openxmlformats.org/officeDocument/2006/relationships/hyperlink" Target="mailto:info@treadwells-london.com" TargetMode="External"/><Relationship Id="rId271" Type="http://schemas.openxmlformats.org/officeDocument/2006/relationships/hyperlink" Target="mailto:info@paddingtonarts.org.uk" TargetMode="External"/><Relationship Id="rId292" Type="http://schemas.openxmlformats.org/officeDocument/2006/relationships/hyperlink" Target="http://www.3mills.com/" TargetMode="External"/><Relationship Id="rId306" Type="http://schemas.openxmlformats.org/officeDocument/2006/relationships/hyperlink" Target="mailto:info@graeae.org" TargetMode="External"/><Relationship Id="rId24" Type="http://schemas.openxmlformats.org/officeDocument/2006/relationships/hyperlink" Target="http://www.artsadmin.co.uk/toynbee-studios/spaces" TargetMode="External"/><Relationship Id="rId45" Type="http://schemas.openxmlformats.org/officeDocument/2006/relationships/hyperlink" Target="mailto:info@calderbookshop.com" TargetMode="External"/><Relationship Id="rId66" Type="http://schemas.openxmlformats.org/officeDocument/2006/relationships/hyperlink" Target="mailto:info@danceworks.net" TargetMode="External"/><Relationship Id="rId87" Type="http://schemas.openxmlformats.org/officeDocument/2006/relationships/hyperlink" Target="mailto:info@factorylondon.com" TargetMode="External"/><Relationship Id="rId110" Type="http://schemas.openxmlformats.org/officeDocument/2006/relationships/hyperlink" Target="http://www.jerwoodspace.co.uk/" TargetMode="External"/><Relationship Id="rId131" Type="http://schemas.openxmlformats.org/officeDocument/2006/relationships/hyperlink" Target="mailto:administrator@lwcentre.demon.co.uk" TargetMode="External"/><Relationship Id="rId327" Type="http://schemas.openxmlformats.org/officeDocument/2006/relationships/hyperlink" Target="mailto:lauramay@chatspalace.com" TargetMode="External"/><Relationship Id="rId348" Type="http://schemas.openxmlformats.org/officeDocument/2006/relationships/hyperlink" Target="mailto:bookings@dragonhall.org.uk" TargetMode="External"/><Relationship Id="rId369" Type="http://schemas.openxmlformats.org/officeDocument/2006/relationships/hyperlink" Target="http://www.pleasance.co.uk/" TargetMode="External"/><Relationship Id="rId152" Type="http://schemas.openxmlformats.org/officeDocument/2006/relationships/hyperlink" Target="http://www.octobergallery.co.uk/" TargetMode="External"/><Relationship Id="rId173" Type="http://schemas.openxmlformats.org/officeDocument/2006/relationships/hyperlink" Target="mailto:roomhire@thepoorschool.com" TargetMode="External"/><Relationship Id="rId194" Type="http://schemas.openxmlformats.org/officeDocument/2006/relationships/hyperlink" Target="mailto:bookings@radaenterprises.org" TargetMode="External"/><Relationship Id="rId208" Type="http://schemas.openxmlformats.org/officeDocument/2006/relationships/hyperlink" Target="mailto:bookings@radaenterprises.org" TargetMode="External"/><Relationship Id="rId229" Type="http://schemas.openxmlformats.org/officeDocument/2006/relationships/hyperlink" Target="http://www.rada.ac.uk/venues" TargetMode="External"/><Relationship Id="rId380" Type="http://schemas.openxmlformats.org/officeDocument/2006/relationships/hyperlink" Target="http://www.theredhedgehog.co.uk/" TargetMode="External"/><Relationship Id="rId415" Type="http://schemas.openxmlformats.org/officeDocument/2006/relationships/hyperlink" Target="mailto:dominionevents@nederlander.co.uk" TargetMode="External"/><Relationship Id="rId436" Type="http://schemas.openxmlformats.org/officeDocument/2006/relationships/hyperlink" Target="http://www.theatredelicatessen.co.uk/" TargetMode="External"/><Relationship Id="rId240" Type="http://schemas.openxmlformats.org/officeDocument/2006/relationships/hyperlink" Target="mailto:info@diorama-arts.org.uk" TargetMode="External"/><Relationship Id="rId261" Type="http://schemas.openxmlformats.org/officeDocument/2006/relationships/hyperlink" Target="http://www.losttheatre.co.uk/" TargetMode="External"/><Relationship Id="rId14" Type="http://schemas.openxmlformats.org/officeDocument/2006/relationships/hyperlink" Target="mailto:hires@thealbany.org.uk" TargetMode="External"/><Relationship Id="rId35" Type="http://schemas.openxmlformats.org/officeDocument/2006/relationships/hyperlink" Target="http://www.thebridge-ttc.org/" TargetMode="External"/><Relationship Id="rId56" Type="http://schemas.openxmlformats.org/officeDocument/2006/relationships/hyperlink" Target="mailto:admin@claphamcommunityproject.org.uk" TargetMode="External"/><Relationship Id="rId77" Type="http://schemas.openxmlformats.org/officeDocument/2006/relationships/hyperlink" Target="http://www.dragonhall.org.uk/" TargetMode="External"/><Relationship Id="rId100" Type="http://schemas.openxmlformats.org/officeDocument/2006/relationships/hyperlink" Target="mailto:reception@jacksonslane.org.uk" TargetMode="External"/><Relationship Id="rId282" Type="http://schemas.openxmlformats.org/officeDocument/2006/relationships/hyperlink" Target="http://www.stgabrielshalls.org.uk/" TargetMode="External"/><Relationship Id="rId317" Type="http://schemas.openxmlformats.org/officeDocument/2006/relationships/hyperlink" Target="http://www.actorstemple.com/" TargetMode="External"/><Relationship Id="rId338" Type="http://schemas.openxmlformats.org/officeDocument/2006/relationships/hyperlink" Target="mailto:lori@glasshillstudios.com" TargetMode="External"/><Relationship Id="rId359" Type="http://schemas.openxmlformats.org/officeDocument/2006/relationships/hyperlink" Target="mailto:maddy@selladoor.com" TargetMode="External"/><Relationship Id="rId8" Type="http://schemas.openxmlformats.org/officeDocument/2006/relationships/hyperlink" Target="mailto:operations@actorscentre.co.uk" TargetMode="External"/><Relationship Id="rId98" Type="http://schemas.openxmlformats.org/officeDocument/2006/relationships/hyperlink" Target="mailto:reception@jacksonslane.org.uk" TargetMode="External"/><Relationship Id="rId121" Type="http://schemas.openxmlformats.org/officeDocument/2006/relationships/hyperlink" Target="http://www.lanternarts.org/" TargetMode="External"/><Relationship Id="rId142" Type="http://schemas.openxmlformats.org/officeDocument/2006/relationships/hyperlink" Target="http://www.tricycle.co.uk/" TargetMode="External"/><Relationship Id="rId163" Type="http://schemas.openxmlformats.org/officeDocument/2006/relationships/hyperlink" Target="http://www.pineapple.uk.com/" TargetMode="External"/><Relationship Id="rId184" Type="http://schemas.openxmlformats.org/officeDocument/2006/relationships/hyperlink" Target="http://www.theroomsabove.org.uk/" TargetMode="External"/><Relationship Id="rId219" Type="http://schemas.openxmlformats.org/officeDocument/2006/relationships/hyperlink" Target="http://www.rada.ac.uk/venues" TargetMode="External"/><Relationship Id="rId370" Type="http://schemas.openxmlformats.org/officeDocument/2006/relationships/hyperlink" Target="mailto:amy@pleasance.co.uk" TargetMode="External"/><Relationship Id="rId391" Type="http://schemas.openxmlformats.org/officeDocument/2006/relationships/hyperlink" Target="mailto:info@rad.org.uk" TargetMode="External"/><Relationship Id="rId405" Type="http://schemas.openxmlformats.org/officeDocument/2006/relationships/hyperlink" Target="mailto:events@sadlerswells.com" TargetMode="External"/><Relationship Id="rId426" Type="http://schemas.openxmlformats.org/officeDocument/2006/relationships/hyperlink" Target="mailto:office@theatredelicatessen.co.uk" TargetMode="External"/><Relationship Id="rId230" Type="http://schemas.openxmlformats.org/officeDocument/2006/relationships/hyperlink" Target="http://www.rada.ac.uk/venues" TargetMode="External"/><Relationship Id="rId251" Type="http://schemas.openxmlformats.org/officeDocument/2006/relationships/hyperlink" Target="mailto:roombookings@raindance.co.uk" TargetMode="External"/><Relationship Id="rId25" Type="http://schemas.openxmlformats.org/officeDocument/2006/relationships/hyperlink" Target="http://www.artsadmin.co.uk/toynbee-studios/spaces" TargetMode="External"/><Relationship Id="rId46" Type="http://schemas.openxmlformats.org/officeDocument/2006/relationships/hyperlink" Target="http://www.calderbookshop.com/" TargetMode="External"/><Relationship Id="rId67" Type="http://schemas.openxmlformats.org/officeDocument/2006/relationships/hyperlink" Target="mailto:info@danceworks.net" TargetMode="External"/><Relationship Id="rId272" Type="http://schemas.openxmlformats.org/officeDocument/2006/relationships/hyperlink" Target="http://www.paddingtonarts.org.uk/" TargetMode="External"/><Relationship Id="rId293" Type="http://schemas.openxmlformats.org/officeDocument/2006/relationships/hyperlink" Target="http://www.3mills.com/" TargetMode="External"/><Relationship Id="rId307" Type="http://schemas.openxmlformats.org/officeDocument/2006/relationships/hyperlink" Target="http://www.graeae.org/" TargetMode="External"/><Relationship Id="rId328" Type="http://schemas.openxmlformats.org/officeDocument/2006/relationships/hyperlink" Target="mailto:info@chatspalace.co.uk" TargetMode="External"/><Relationship Id="rId349" Type="http://schemas.openxmlformats.org/officeDocument/2006/relationships/hyperlink" Target="mailto:bookings@hisj.co.uk" TargetMode="External"/><Relationship Id="rId88" Type="http://schemas.openxmlformats.org/officeDocument/2006/relationships/hyperlink" Target="http://www.factoryrehearsalstudios.com/" TargetMode="External"/><Relationship Id="rId111" Type="http://schemas.openxmlformats.org/officeDocument/2006/relationships/hyperlink" Target="mailto:space@jerwoodspace.co.uk" TargetMode="External"/><Relationship Id="rId132" Type="http://schemas.openxmlformats.org/officeDocument/2006/relationships/hyperlink" Target="http://www.londonwelsh.org/" TargetMode="External"/><Relationship Id="rId153" Type="http://schemas.openxmlformats.org/officeDocument/2006/relationships/hyperlink" Target="mailto:ojo@outofjoint.co.uk" TargetMode="External"/><Relationship Id="rId174" Type="http://schemas.openxmlformats.org/officeDocument/2006/relationships/hyperlink" Target="http://www.thepoorschool.com/" TargetMode="External"/><Relationship Id="rId195" Type="http://schemas.openxmlformats.org/officeDocument/2006/relationships/hyperlink" Target="mailto:bookings@radaenterprises.org" TargetMode="External"/><Relationship Id="rId209" Type="http://schemas.openxmlformats.org/officeDocument/2006/relationships/hyperlink" Target="http://www.rada.ac.uk/venues" TargetMode="External"/><Relationship Id="rId360" Type="http://schemas.openxmlformats.org/officeDocument/2006/relationships/hyperlink" Target="http://www.selladoor.com/" TargetMode="External"/><Relationship Id="rId381" Type="http://schemas.openxmlformats.org/officeDocument/2006/relationships/hyperlink" Target="mailto:venuehire@theredhedgehog.co.uk" TargetMode="External"/><Relationship Id="rId416" Type="http://schemas.openxmlformats.org/officeDocument/2006/relationships/hyperlink" Target="mailto:bookings@stjohnswaterloo.org" TargetMode="External"/><Relationship Id="rId220" Type="http://schemas.openxmlformats.org/officeDocument/2006/relationships/hyperlink" Target="http://www.rada.ac.uk/venues" TargetMode="External"/><Relationship Id="rId241" Type="http://schemas.openxmlformats.org/officeDocument/2006/relationships/hyperlink" Target="mailto:info@diorama-arts.org.uk" TargetMode="External"/><Relationship Id="rId437" Type="http://schemas.openxmlformats.org/officeDocument/2006/relationships/hyperlink" Target="http://www.theatredelicatessen.co.uk/" TargetMode="External"/><Relationship Id="rId15" Type="http://schemas.openxmlformats.org/officeDocument/2006/relationships/hyperlink" Target="mailto:rebecca@arch468.com" TargetMode="External"/><Relationship Id="rId36" Type="http://schemas.openxmlformats.org/officeDocument/2006/relationships/hyperlink" Target="mailto:admin@thebridge-ttc.org" TargetMode="External"/><Relationship Id="rId57" Type="http://schemas.openxmlformats.org/officeDocument/2006/relationships/hyperlink" Target="http://www.rehearseatccp.co.uk/" TargetMode="External"/><Relationship Id="rId262" Type="http://schemas.openxmlformats.org/officeDocument/2006/relationships/hyperlink" Target="mailto:info@glypt.co.uk" TargetMode="External"/><Relationship Id="rId283" Type="http://schemas.openxmlformats.org/officeDocument/2006/relationships/hyperlink" Target="http://www.stgabrielshalls.org.uk/" TargetMode="External"/><Relationship Id="rId318" Type="http://schemas.openxmlformats.org/officeDocument/2006/relationships/hyperlink" Target="http://www.alfordhouse.org.uk/" TargetMode="External"/><Relationship Id="rId339" Type="http://schemas.openxmlformats.org/officeDocument/2006/relationships/hyperlink" Target="http://www.glasshillstudios.com/" TargetMode="External"/><Relationship Id="rId78" Type="http://schemas.openxmlformats.org/officeDocument/2006/relationships/hyperlink" Target="http://www.dragonhall.org.uk/" TargetMode="External"/><Relationship Id="rId99" Type="http://schemas.openxmlformats.org/officeDocument/2006/relationships/hyperlink" Target="mailto:reception@jacksonslane.org.uk" TargetMode="External"/><Relationship Id="rId101" Type="http://schemas.openxmlformats.org/officeDocument/2006/relationships/hyperlink" Target="http://www.jacksonslane.org.uk/" TargetMode="External"/><Relationship Id="rId122" Type="http://schemas.openxmlformats.org/officeDocument/2006/relationships/hyperlink" Target="http://www.lanternarts.org/" TargetMode="External"/><Relationship Id="rId143" Type="http://schemas.openxmlformats.org/officeDocument/2006/relationships/hyperlink" Target="mailto:gail@tricycle.co.uk" TargetMode="External"/><Relationship Id="rId164" Type="http://schemas.openxmlformats.org/officeDocument/2006/relationships/hyperlink" Target="http://www.pineapple.uk.com/" TargetMode="External"/><Relationship Id="rId185" Type="http://schemas.openxmlformats.org/officeDocument/2006/relationships/hyperlink" Target="mailto:info@theroomsabove.org.uk" TargetMode="External"/><Relationship Id="rId350" Type="http://schemas.openxmlformats.org/officeDocument/2006/relationships/hyperlink" Target="mailto:bookings@hisj.co.uk" TargetMode="External"/><Relationship Id="rId371" Type="http://schemas.openxmlformats.org/officeDocument/2006/relationships/hyperlink" Target="http://www.pleasance.co.uk/" TargetMode="External"/><Relationship Id="rId406" Type="http://schemas.openxmlformats.org/officeDocument/2006/relationships/hyperlink" Target="http://www.sadlerswells.com/venue-hire/studios" TargetMode="External"/><Relationship Id="rId9" Type="http://schemas.openxmlformats.org/officeDocument/2006/relationships/hyperlink" Target="mailto:operations@actorscentre.co.uk" TargetMode="External"/><Relationship Id="rId210" Type="http://schemas.openxmlformats.org/officeDocument/2006/relationships/hyperlink" Target="http://www.rada.ac.uk/venues" TargetMode="External"/><Relationship Id="rId392" Type="http://schemas.openxmlformats.org/officeDocument/2006/relationships/hyperlink" Target="mailto:info@rad.org.uk" TargetMode="External"/><Relationship Id="rId427" Type="http://schemas.openxmlformats.org/officeDocument/2006/relationships/hyperlink" Target="mailto:office@theatredelicatessen.co.uk" TargetMode="External"/><Relationship Id="rId26" Type="http://schemas.openxmlformats.org/officeDocument/2006/relationships/hyperlink" Target="http://www.artsadmin.co.uk/toynbee-studios/spaces" TargetMode="External"/><Relationship Id="rId231" Type="http://schemas.openxmlformats.org/officeDocument/2006/relationships/hyperlink" Target="mailto:hiring@stgb.org.uk" TargetMode="External"/><Relationship Id="rId252" Type="http://schemas.openxmlformats.org/officeDocument/2006/relationships/hyperlink" Target="http://www.rehearsalspacelondon.co.uk/Studio-Hire-North-of-the-River/154-/Raindance-Film-Festival" TargetMode="External"/><Relationship Id="rId273" Type="http://schemas.openxmlformats.org/officeDocument/2006/relationships/hyperlink" Target="http://www.paddingtonarts.org.uk/" TargetMode="External"/><Relationship Id="rId294" Type="http://schemas.openxmlformats.org/officeDocument/2006/relationships/hyperlink" Target="http://www.3mills.com/" TargetMode="External"/><Relationship Id="rId308" Type="http://schemas.openxmlformats.org/officeDocument/2006/relationships/hyperlink" Target="http://www.yati.org.uk/" TargetMode="External"/><Relationship Id="rId329" Type="http://schemas.openxmlformats.org/officeDocument/2006/relationships/hyperlink" Target="mailto:info@chatspalace.co.uk" TargetMode="External"/><Relationship Id="rId47" Type="http://schemas.openxmlformats.org/officeDocument/2006/relationships/hyperlink" Target="mailto:hire@efdss.org" TargetMode="External"/><Relationship Id="rId68" Type="http://schemas.openxmlformats.org/officeDocument/2006/relationships/hyperlink" Target="mailto:info@danceworks.net" TargetMode="External"/><Relationship Id="rId89" Type="http://schemas.openxmlformats.org/officeDocument/2006/relationships/hyperlink" Target="mailto:info@graeae.org" TargetMode="External"/><Relationship Id="rId112" Type="http://schemas.openxmlformats.org/officeDocument/2006/relationships/hyperlink" Target="http://www.jerwoodspace.co.uk/" TargetMode="External"/><Relationship Id="rId133" Type="http://schemas.openxmlformats.org/officeDocument/2006/relationships/hyperlink" Target="mailto:administrator@lwcentre.demon.co.uk" TargetMode="External"/><Relationship Id="rId154" Type="http://schemas.openxmlformats.org/officeDocument/2006/relationships/hyperlink" Target="http://www.outofjoint.co.uk/" TargetMode="External"/><Relationship Id="rId175" Type="http://schemas.openxmlformats.org/officeDocument/2006/relationships/hyperlink" Target="mailto:roomhire@thepoorschool.com" TargetMode="External"/><Relationship Id="rId340" Type="http://schemas.openxmlformats.org/officeDocument/2006/relationships/hyperlink" Target="mailto:lori@glasshillstudios.com" TargetMode="External"/><Relationship Id="rId361" Type="http://schemas.openxmlformats.org/officeDocument/2006/relationships/hyperlink" Target="mailto:info@nlpac.co.uk" TargetMode="External"/><Relationship Id="rId196" Type="http://schemas.openxmlformats.org/officeDocument/2006/relationships/hyperlink" Target="mailto:bookings@radaenterprises.org" TargetMode="External"/><Relationship Id="rId200" Type="http://schemas.openxmlformats.org/officeDocument/2006/relationships/hyperlink" Target="mailto:bookings@radaenterprises.org" TargetMode="External"/><Relationship Id="rId382" Type="http://schemas.openxmlformats.org/officeDocument/2006/relationships/hyperlink" Target="http://www.theredhedgehog.co.uk/" TargetMode="External"/><Relationship Id="rId417" Type="http://schemas.openxmlformats.org/officeDocument/2006/relationships/hyperlink" Target="mailto:bookings@stjohnswaterloo.org" TargetMode="External"/><Relationship Id="rId438" Type="http://schemas.openxmlformats.org/officeDocument/2006/relationships/hyperlink" Target="http://www.theatredelicatessen.co.uk/" TargetMode="External"/><Relationship Id="rId16" Type="http://schemas.openxmlformats.org/officeDocument/2006/relationships/hyperlink" Target="mailto:admin@artsadmin.co.uk" TargetMode="External"/><Relationship Id="rId221" Type="http://schemas.openxmlformats.org/officeDocument/2006/relationships/hyperlink" Target="http://www.rada.ac.uk/venues" TargetMode="External"/><Relationship Id="rId242" Type="http://schemas.openxmlformats.org/officeDocument/2006/relationships/hyperlink" Target="mailto:info@diorama-arts.org.uk" TargetMode="External"/><Relationship Id="rId263" Type="http://schemas.openxmlformats.org/officeDocument/2006/relationships/hyperlink" Target="http://www.glypt.co.uk/" TargetMode="External"/><Relationship Id="rId284" Type="http://schemas.openxmlformats.org/officeDocument/2006/relationships/hyperlink" Target="http://www.stgabrielshalls.org.uk/" TargetMode="External"/><Relationship Id="rId319" Type="http://schemas.openxmlformats.org/officeDocument/2006/relationships/hyperlink" Target="mailto:william.cooper@towerhamlets.gov.uk" TargetMode="External"/><Relationship Id="rId37" Type="http://schemas.openxmlformats.org/officeDocument/2006/relationships/hyperlink" Target="mailto:admin@thebridge-ttc.org" TargetMode="External"/><Relationship Id="rId58" Type="http://schemas.openxmlformats.org/officeDocument/2006/relationships/hyperlink" Target="http://www.rehearseatccp.co.uk/" TargetMode="External"/><Relationship Id="rId79" Type="http://schemas.openxmlformats.org/officeDocument/2006/relationships/hyperlink" Target="mailto:admin@ett.org.uk" TargetMode="External"/><Relationship Id="rId102" Type="http://schemas.openxmlformats.org/officeDocument/2006/relationships/hyperlink" Target="http://www.jacksonslane.org.uk/" TargetMode="External"/><Relationship Id="rId123" Type="http://schemas.openxmlformats.org/officeDocument/2006/relationships/hyperlink" Target="mailto:admin@londonbubble.org.uk" TargetMode="External"/><Relationship Id="rId144" Type="http://schemas.openxmlformats.org/officeDocument/2006/relationships/hyperlink" Target="http://www.tricycle.co.uk/" TargetMode="External"/><Relationship Id="rId330" Type="http://schemas.openxmlformats.org/officeDocument/2006/relationships/hyperlink" Target="mailto:info@diorama-arts.org.uk" TargetMode="External"/><Relationship Id="rId90" Type="http://schemas.openxmlformats.org/officeDocument/2006/relationships/hyperlink" Target="http://www.graeae.org/" TargetMode="External"/><Relationship Id="rId165" Type="http://schemas.openxmlformats.org/officeDocument/2006/relationships/hyperlink" Target="http://www.pineapple.uk.com/" TargetMode="External"/><Relationship Id="rId186" Type="http://schemas.openxmlformats.org/officeDocument/2006/relationships/hyperlink" Target="http://www.theroomsabove.org.uk/" TargetMode="External"/><Relationship Id="rId351" Type="http://schemas.openxmlformats.org/officeDocument/2006/relationships/hyperlink" Target="mailto:info@identitystudioslondon.com" TargetMode="External"/><Relationship Id="rId372" Type="http://schemas.openxmlformats.org/officeDocument/2006/relationships/hyperlink" Target="mailto:amy@pleasance.co.uk" TargetMode="External"/><Relationship Id="rId393" Type="http://schemas.openxmlformats.org/officeDocument/2006/relationships/hyperlink" Target="mailto:info@rad.org.uk" TargetMode="External"/><Relationship Id="rId407" Type="http://schemas.openxmlformats.org/officeDocument/2006/relationships/hyperlink" Target="mailto:events@sadlerswells.com" TargetMode="External"/><Relationship Id="rId428" Type="http://schemas.openxmlformats.org/officeDocument/2006/relationships/hyperlink" Target="mailto:office@theatredelicatessen.co.uk" TargetMode="External"/><Relationship Id="rId211" Type="http://schemas.openxmlformats.org/officeDocument/2006/relationships/hyperlink" Target="http://www.rada.ac.uk/venues" TargetMode="External"/><Relationship Id="rId232" Type="http://schemas.openxmlformats.org/officeDocument/2006/relationships/hyperlink" Target="http://www.stgeorgesbloomsbury.org.uk/" TargetMode="External"/><Relationship Id="rId253" Type="http://schemas.openxmlformats.org/officeDocument/2006/relationships/hyperlink" Target="mailto:roombookings@raindance.co.uk" TargetMode="External"/><Relationship Id="rId274" Type="http://schemas.openxmlformats.org/officeDocument/2006/relationships/hyperlink" Target="http://www.paddingtonarts.org.uk/" TargetMode="External"/><Relationship Id="rId295" Type="http://schemas.openxmlformats.org/officeDocument/2006/relationships/hyperlink" Target="mailto:info@3mills.com" TargetMode="External"/><Relationship Id="rId309" Type="http://schemas.openxmlformats.org/officeDocument/2006/relationships/hyperlink" Target="mailto:info@yati.org.uk" TargetMode="External"/><Relationship Id="rId27" Type="http://schemas.openxmlformats.org/officeDocument/2006/relationships/hyperlink" Target="http://www.artsadmin.co.uk/toynbee-studios/spaces" TargetMode="External"/><Relationship Id="rId48" Type="http://schemas.openxmlformats.org/officeDocument/2006/relationships/hyperlink" Target="http://www.efdss.org/" TargetMode="External"/><Relationship Id="rId69" Type="http://schemas.openxmlformats.org/officeDocument/2006/relationships/hyperlink" Target="mailto:info@danceworks.net" TargetMode="External"/><Relationship Id="rId113" Type="http://schemas.openxmlformats.org/officeDocument/2006/relationships/hyperlink" Target="mailto:lac@lanternarts.org" TargetMode="External"/><Relationship Id="rId134" Type="http://schemas.openxmlformats.org/officeDocument/2006/relationships/hyperlink" Target="http://www.londonwelsh.org/" TargetMode="External"/><Relationship Id="rId320" Type="http://schemas.openxmlformats.org/officeDocument/2006/relationships/hyperlink" Target="mailto:william.cooper@towerhamlets.gov.uk" TargetMode="External"/><Relationship Id="rId80" Type="http://schemas.openxmlformats.org/officeDocument/2006/relationships/hyperlink" Target="http://www.ett.org.uk/" TargetMode="External"/><Relationship Id="rId155" Type="http://schemas.openxmlformats.org/officeDocument/2006/relationships/hyperlink" Target="mailto:hire@ovalhouse.com" TargetMode="External"/><Relationship Id="rId176" Type="http://schemas.openxmlformats.org/officeDocument/2006/relationships/hyperlink" Target="mailto:roomhire@thepoorschool.com" TargetMode="External"/><Relationship Id="rId197" Type="http://schemas.openxmlformats.org/officeDocument/2006/relationships/hyperlink" Target="mailto:bookings@radaenterprises.org" TargetMode="External"/><Relationship Id="rId341" Type="http://schemas.openxmlformats.org/officeDocument/2006/relationships/hyperlink" Target="mailto:lori@glasshillstudios.com" TargetMode="External"/><Relationship Id="rId362" Type="http://schemas.openxmlformats.org/officeDocument/2006/relationships/hyperlink" Target="http://www.nlpac.co.uk/" TargetMode="External"/><Relationship Id="rId383" Type="http://schemas.openxmlformats.org/officeDocument/2006/relationships/hyperlink" Target="mailto:rooms@artstheatrewestend.co.uk" TargetMode="External"/><Relationship Id="rId418" Type="http://schemas.openxmlformats.org/officeDocument/2006/relationships/hyperlink" Target="mailto:roomhire@thepoorschool.com" TargetMode="External"/><Relationship Id="rId439" Type="http://schemas.openxmlformats.org/officeDocument/2006/relationships/hyperlink" Target="http://www.theatredelicatessen.co.uk/" TargetMode="External"/><Relationship Id="rId201" Type="http://schemas.openxmlformats.org/officeDocument/2006/relationships/hyperlink" Target="mailto:bookings@radaenterprises.org" TargetMode="External"/><Relationship Id="rId222" Type="http://schemas.openxmlformats.org/officeDocument/2006/relationships/hyperlink" Target="http://www.rada.ac.uk/venues" TargetMode="External"/><Relationship Id="rId243" Type="http://schemas.openxmlformats.org/officeDocument/2006/relationships/hyperlink" Target="mailto:reception.istd2@istd.org" TargetMode="External"/><Relationship Id="rId264" Type="http://schemas.openxmlformats.org/officeDocument/2006/relationships/hyperlink" Target="mailto:info@glypt.co.uk" TargetMode="External"/><Relationship Id="rId285" Type="http://schemas.openxmlformats.org/officeDocument/2006/relationships/hyperlink" Target="http://www.chisenhaledancespace.co.uk/space-hire" TargetMode="External"/><Relationship Id="rId17" Type="http://schemas.openxmlformats.org/officeDocument/2006/relationships/hyperlink" Target="http://www.artsadmin.co.uk/toynbee-studios/spaces" TargetMode="External"/><Relationship Id="rId38" Type="http://schemas.openxmlformats.org/officeDocument/2006/relationships/hyperlink" Target="mailto:admin@thebridge-ttc.org" TargetMode="External"/><Relationship Id="rId59" Type="http://schemas.openxmlformats.org/officeDocument/2006/relationships/hyperlink" Target="http://www.thecaa.org/" TargetMode="External"/><Relationship Id="rId103" Type="http://schemas.openxmlformats.org/officeDocument/2006/relationships/hyperlink" Target="http://www.jacksonslane.org.uk/" TargetMode="External"/><Relationship Id="rId124" Type="http://schemas.openxmlformats.org/officeDocument/2006/relationships/hyperlink" Target="http://www.londonbubble.org.uk/" TargetMode="External"/><Relationship Id="rId310" Type="http://schemas.openxmlformats.org/officeDocument/2006/relationships/hyperlink" Target="mailto:info@stratford-circus.com" TargetMode="External"/><Relationship Id="rId70" Type="http://schemas.openxmlformats.org/officeDocument/2006/relationships/hyperlink" Target="mailto:info@danceworks.net" TargetMode="External"/><Relationship Id="rId91" Type="http://schemas.openxmlformats.org/officeDocument/2006/relationships/hyperlink" Target="mailto:hollylodgelondon@hotmail.com" TargetMode="External"/><Relationship Id="rId145" Type="http://schemas.openxmlformats.org/officeDocument/2006/relationships/hyperlink" Target="mailto:gail@tricycle.co.uk" TargetMode="External"/><Relationship Id="rId166" Type="http://schemas.openxmlformats.org/officeDocument/2006/relationships/hyperlink" Target="http://www.pineapple.uk.com/" TargetMode="External"/><Relationship Id="rId187" Type="http://schemas.openxmlformats.org/officeDocument/2006/relationships/hyperlink" Target="mailto:info@theroomsabove.org.uk" TargetMode="External"/><Relationship Id="rId331" Type="http://schemas.openxmlformats.org/officeDocument/2006/relationships/hyperlink" Target="mailto:info@diorama-arts.org.uk" TargetMode="External"/><Relationship Id="rId352" Type="http://schemas.openxmlformats.org/officeDocument/2006/relationships/hyperlink" Target="http://www.identitystudioslondon.com/" TargetMode="External"/><Relationship Id="rId373" Type="http://schemas.openxmlformats.org/officeDocument/2006/relationships/hyperlink" Target="mailto:enquiries@questors.org.uk" TargetMode="External"/><Relationship Id="rId394" Type="http://schemas.openxmlformats.org/officeDocument/2006/relationships/hyperlink" Target="mailto:info@rad.org.uk" TargetMode="External"/><Relationship Id="rId408" Type="http://schemas.openxmlformats.org/officeDocument/2006/relationships/hyperlink" Target="mailto:events@sadlerswells.com" TargetMode="External"/><Relationship Id="rId429" Type="http://schemas.openxmlformats.org/officeDocument/2006/relationships/hyperlink" Target="mailto:office@theatredelicatessen.co.uk" TargetMode="External"/><Relationship Id="rId1" Type="http://schemas.openxmlformats.org/officeDocument/2006/relationships/hyperlink" Target="http://www.identitystudioslondon.com/" TargetMode="External"/><Relationship Id="rId212" Type="http://schemas.openxmlformats.org/officeDocument/2006/relationships/hyperlink" Target="http://www.rada.ac.uk/venues" TargetMode="External"/><Relationship Id="rId233" Type="http://schemas.openxmlformats.org/officeDocument/2006/relationships/hyperlink" Target="mailto:hiring@stgb.org.uk" TargetMode="External"/><Relationship Id="rId254" Type="http://schemas.openxmlformats.org/officeDocument/2006/relationships/hyperlink" Target="http://www.rehearsalspacelondon.co.uk/Studio-Hire-North-of-the-River/154-/Raindance-Film-Festival" TargetMode="External"/><Relationship Id="rId440" Type="http://schemas.openxmlformats.org/officeDocument/2006/relationships/drawing" Target="../drawings/drawing1.xml"/><Relationship Id="rId28" Type="http://schemas.openxmlformats.org/officeDocument/2006/relationships/hyperlink" Target="mailto:hires@thealbany.org.uk" TargetMode="External"/><Relationship Id="rId49" Type="http://schemas.openxmlformats.org/officeDocument/2006/relationships/hyperlink" Target="mailto:hire@efdss.org" TargetMode="External"/><Relationship Id="rId114" Type="http://schemas.openxmlformats.org/officeDocument/2006/relationships/hyperlink" Target="http://www.lanternarts.org/" TargetMode="External"/><Relationship Id="rId275" Type="http://schemas.openxmlformats.org/officeDocument/2006/relationships/hyperlink" Target="mailto:info@paddingtonarts.org.uk" TargetMode="External"/><Relationship Id="rId296" Type="http://schemas.openxmlformats.org/officeDocument/2006/relationships/hyperlink" Target="mailto:info@3mills.com" TargetMode="External"/><Relationship Id="rId300" Type="http://schemas.openxmlformats.org/officeDocument/2006/relationships/hyperlink" Target="mailto:roomhire@sjp.org.uk" TargetMode="External"/><Relationship Id="rId60" Type="http://schemas.openxmlformats.org/officeDocument/2006/relationships/hyperlink" Target="mailto:bookings@dragonhall.org.uk" TargetMode="External"/><Relationship Id="rId81" Type="http://schemas.openxmlformats.org/officeDocument/2006/relationships/hyperlink" Target="mailto:etc@etceteratheatre.com" TargetMode="External"/><Relationship Id="rId135" Type="http://schemas.openxmlformats.org/officeDocument/2006/relationships/hyperlink" Target="http://www.trinityfocus.org/" TargetMode="External"/><Relationship Id="rId156" Type="http://schemas.openxmlformats.org/officeDocument/2006/relationships/hyperlink" Target="http://www.ovalhouse.com/" TargetMode="External"/><Relationship Id="rId177" Type="http://schemas.openxmlformats.org/officeDocument/2006/relationships/hyperlink" Target="http://www.thepoorschool.com/" TargetMode="External"/><Relationship Id="rId198" Type="http://schemas.openxmlformats.org/officeDocument/2006/relationships/hyperlink" Target="mailto:bookings@radaenterprises.org" TargetMode="External"/><Relationship Id="rId321" Type="http://schemas.openxmlformats.org/officeDocument/2006/relationships/hyperlink" Target="mailto:william.cooper@towerhamlets.gov.uk" TargetMode="External"/><Relationship Id="rId342" Type="http://schemas.openxmlformats.org/officeDocument/2006/relationships/hyperlink" Target="mailto:lori@glasshillstudios.com" TargetMode="External"/><Relationship Id="rId363" Type="http://schemas.openxmlformats.org/officeDocument/2006/relationships/hyperlink" Target="mailto:hires@omnibus-clapham.org" TargetMode="External"/><Relationship Id="rId384" Type="http://schemas.openxmlformats.org/officeDocument/2006/relationships/hyperlink" Target="http://www.artstheatrewestend.co.uk/hire" TargetMode="External"/><Relationship Id="rId419" Type="http://schemas.openxmlformats.org/officeDocument/2006/relationships/hyperlink" Target="mailto:roomhire@thepoorschool.com" TargetMode="External"/><Relationship Id="rId202" Type="http://schemas.openxmlformats.org/officeDocument/2006/relationships/hyperlink" Target="mailto:bookings@radaenterprises.org" TargetMode="External"/><Relationship Id="rId223" Type="http://schemas.openxmlformats.org/officeDocument/2006/relationships/hyperlink" Target="http://www.rada.ac.uk/venues" TargetMode="External"/><Relationship Id="rId244" Type="http://schemas.openxmlformats.org/officeDocument/2006/relationships/hyperlink" Target="http://www.istd.org/istd2-hire" TargetMode="External"/><Relationship Id="rId430" Type="http://schemas.openxmlformats.org/officeDocument/2006/relationships/hyperlink" Target="mailto:office@theatredelicatessen.co.uk" TargetMode="External"/><Relationship Id="rId18" Type="http://schemas.openxmlformats.org/officeDocument/2006/relationships/hyperlink" Target="mailto:admin@artsadmin.co.uk" TargetMode="External"/><Relationship Id="rId39" Type="http://schemas.openxmlformats.org/officeDocument/2006/relationships/hyperlink" Target="http://www.thebridge-ttc.org/" TargetMode="External"/><Relationship Id="rId265" Type="http://schemas.openxmlformats.org/officeDocument/2006/relationships/hyperlink" Target="http://www.glypt.co.uk/" TargetMode="External"/><Relationship Id="rId286" Type="http://schemas.openxmlformats.org/officeDocument/2006/relationships/hyperlink" Target="http://www.chisenhaledancespace.co.uk/space-hire" TargetMode="External"/><Relationship Id="rId50" Type="http://schemas.openxmlformats.org/officeDocument/2006/relationships/hyperlink" Target="http://www.efdss.org/" TargetMode="External"/><Relationship Id="rId104" Type="http://schemas.openxmlformats.org/officeDocument/2006/relationships/hyperlink" Target="http://www.jacksonslane.org.uk/" TargetMode="External"/><Relationship Id="rId125" Type="http://schemas.openxmlformats.org/officeDocument/2006/relationships/hyperlink" Target="mailto:admin@londonbubble.org.uk" TargetMode="External"/><Relationship Id="rId146" Type="http://schemas.openxmlformats.org/officeDocument/2006/relationships/hyperlink" Target="http://www.tricycle.co.uk/" TargetMode="External"/><Relationship Id="rId167" Type="http://schemas.openxmlformats.org/officeDocument/2006/relationships/hyperlink" Target="http://www.pineapple.uk.com/" TargetMode="External"/><Relationship Id="rId188" Type="http://schemas.openxmlformats.org/officeDocument/2006/relationships/hyperlink" Target="http://www.theroomsabove.org.uk/" TargetMode="External"/><Relationship Id="rId311" Type="http://schemas.openxmlformats.org/officeDocument/2006/relationships/hyperlink" Target="mailto:info@stratford-circus.com" TargetMode="External"/><Relationship Id="rId332" Type="http://schemas.openxmlformats.org/officeDocument/2006/relationships/hyperlink" Target="mailto:info@carouselspaces.com" TargetMode="External"/><Relationship Id="rId353" Type="http://schemas.openxmlformats.org/officeDocument/2006/relationships/hyperlink" Target="http://www.identitystudioslondon.com/" TargetMode="External"/><Relationship Id="rId374" Type="http://schemas.openxmlformats.org/officeDocument/2006/relationships/hyperlink" Target="http://www.questors.org.uk/" TargetMode="External"/><Relationship Id="rId395" Type="http://schemas.openxmlformats.org/officeDocument/2006/relationships/hyperlink" Target="mailto:info@rad.org.uk" TargetMode="External"/><Relationship Id="rId409" Type="http://schemas.openxmlformats.org/officeDocument/2006/relationships/hyperlink" Target="mailto:events@sadlerswells.com" TargetMode="External"/><Relationship Id="rId71" Type="http://schemas.openxmlformats.org/officeDocument/2006/relationships/hyperlink" Target="http://www.danceworks.net/" TargetMode="External"/><Relationship Id="rId92" Type="http://schemas.openxmlformats.org/officeDocument/2006/relationships/hyperlink" Target="http://www.hollylodge.org.uk/" TargetMode="External"/><Relationship Id="rId213" Type="http://schemas.openxmlformats.org/officeDocument/2006/relationships/hyperlink" Target="http://www.rada.ac.uk/venues" TargetMode="External"/><Relationship Id="rId234" Type="http://schemas.openxmlformats.org/officeDocument/2006/relationships/hyperlink" Target="http://www.stgeorgesbloomsbury.org.uk/" TargetMode="External"/><Relationship Id="rId420" Type="http://schemas.openxmlformats.org/officeDocument/2006/relationships/hyperlink" Target="http://www.thepoorschool.com/" TargetMode="External"/><Relationship Id="rId2" Type="http://schemas.openxmlformats.org/officeDocument/2006/relationships/hyperlink" Target="mailto:info@abacus-arts.org.uk" TargetMode="External"/><Relationship Id="rId29" Type="http://schemas.openxmlformats.org/officeDocument/2006/relationships/hyperlink" Target="mailto:hires@thealbany.org.uk" TargetMode="External"/><Relationship Id="rId255" Type="http://schemas.openxmlformats.org/officeDocument/2006/relationships/hyperlink" Target="mailto:jerry.deeks@towerhamlets.gov.uk" TargetMode="External"/><Relationship Id="rId276" Type="http://schemas.openxmlformats.org/officeDocument/2006/relationships/hyperlink" Target="mailto:info@paddingtonarts.org.uk" TargetMode="External"/><Relationship Id="rId297" Type="http://schemas.openxmlformats.org/officeDocument/2006/relationships/hyperlink" Target="mailto:info@3mills.com" TargetMode="External"/><Relationship Id="rId40" Type="http://schemas.openxmlformats.org/officeDocument/2006/relationships/hyperlink" Target="http://www.thebridge-ttc.org/" TargetMode="External"/><Relationship Id="rId115" Type="http://schemas.openxmlformats.org/officeDocument/2006/relationships/hyperlink" Target="mailto:lac@lanternarts.org" TargetMode="External"/><Relationship Id="rId136" Type="http://schemas.openxmlformats.org/officeDocument/2006/relationships/hyperlink" Target="mailto:brookgreen@rcdow.org.uk" TargetMode="External"/><Relationship Id="rId157" Type="http://schemas.openxmlformats.org/officeDocument/2006/relationships/hyperlink" Target="mailto:hire@ovalhouse.com" TargetMode="External"/><Relationship Id="rId178" Type="http://schemas.openxmlformats.org/officeDocument/2006/relationships/hyperlink" Target="http://www.thepoorschool.com/" TargetMode="External"/><Relationship Id="rId301" Type="http://schemas.openxmlformats.org/officeDocument/2006/relationships/hyperlink" Target="http://www.sjp.org.uk/" TargetMode="External"/><Relationship Id="rId322" Type="http://schemas.openxmlformats.org/officeDocument/2006/relationships/hyperlink" Target="http://www.rehearsalspacelondon.co.uk/Studio-Hire-North-of-the-River/45-/Brady-Arts-amp-Community-Centre" TargetMode="External"/><Relationship Id="rId343" Type="http://schemas.openxmlformats.org/officeDocument/2006/relationships/hyperlink" Target="http://www.glasshillstudios.com/" TargetMode="External"/><Relationship Id="rId364" Type="http://schemas.openxmlformats.org/officeDocument/2006/relationships/hyperlink" Target="http://www.omnibus-clapham.org/" TargetMode="External"/><Relationship Id="rId61" Type="http://schemas.openxmlformats.org/officeDocument/2006/relationships/hyperlink" Target="http://www.dragonhall.org.uk/" TargetMode="External"/><Relationship Id="rId82" Type="http://schemas.openxmlformats.org/officeDocument/2006/relationships/hyperlink" Target="http://www.etceteratheatre.com/" TargetMode="External"/><Relationship Id="rId199" Type="http://schemas.openxmlformats.org/officeDocument/2006/relationships/hyperlink" Target="mailto:bookings@radaenterprises.org" TargetMode="External"/><Relationship Id="rId203" Type="http://schemas.openxmlformats.org/officeDocument/2006/relationships/hyperlink" Target="mailto:bookings@radaenterprises.org" TargetMode="External"/><Relationship Id="rId385" Type="http://schemas.openxmlformats.org/officeDocument/2006/relationships/hyperlink" Target="mailto:rooms@artstheatrewestend.co.uk" TargetMode="External"/><Relationship Id="rId19" Type="http://schemas.openxmlformats.org/officeDocument/2006/relationships/hyperlink" Target="mailto:admin@artsadmin.co.uk" TargetMode="External"/><Relationship Id="rId224" Type="http://schemas.openxmlformats.org/officeDocument/2006/relationships/hyperlink" Target="http://www.rada.ac.uk/venues" TargetMode="External"/><Relationship Id="rId245" Type="http://schemas.openxmlformats.org/officeDocument/2006/relationships/hyperlink" Target="mailto:reception.istd2@istd.org" TargetMode="External"/><Relationship Id="rId266" Type="http://schemas.openxmlformats.org/officeDocument/2006/relationships/hyperlink" Target="mailto:william.cooper@towerhamlets.gov.uk" TargetMode="External"/><Relationship Id="rId287" Type="http://schemas.openxmlformats.org/officeDocument/2006/relationships/hyperlink" Target="http://www.swcbrixton.com/" TargetMode="External"/><Relationship Id="rId410" Type="http://schemas.openxmlformats.org/officeDocument/2006/relationships/hyperlink" Target="http://www.sadlerswells.com/venue-hire/studios" TargetMode="External"/><Relationship Id="rId431" Type="http://schemas.openxmlformats.org/officeDocument/2006/relationships/hyperlink" Target="mailto:office@theatredelicatessen.co.uk" TargetMode="External"/><Relationship Id="rId30" Type="http://schemas.openxmlformats.org/officeDocument/2006/relationships/hyperlink" Target="mailto:hires@thealbany.org.uk" TargetMode="External"/><Relationship Id="rId105" Type="http://schemas.openxmlformats.org/officeDocument/2006/relationships/hyperlink" Target="mailto:space@jerwoodspace.co.uk" TargetMode="External"/><Relationship Id="rId126" Type="http://schemas.openxmlformats.org/officeDocument/2006/relationships/hyperlink" Target="http://www.londonbubble.org.uk/" TargetMode="External"/><Relationship Id="rId147" Type="http://schemas.openxmlformats.org/officeDocument/2006/relationships/hyperlink" Target="mailto:office@menierchocolatefactory.com" TargetMode="External"/><Relationship Id="rId168" Type="http://schemas.openxmlformats.org/officeDocument/2006/relationships/hyperlink" Target="http://www.pineapple.uk.com/" TargetMode="External"/><Relationship Id="rId312" Type="http://schemas.openxmlformats.org/officeDocument/2006/relationships/hyperlink" Target="mailto:info@stratford-circus.com" TargetMode="External"/><Relationship Id="rId333" Type="http://schemas.openxmlformats.org/officeDocument/2006/relationships/hyperlink" Target="http://www.carousel-london.com/" TargetMode="External"/><Relationship Id="rId354" Type="http://schemas.openxmlformats.org/officeDocument/2006/relationships/hyperlink" Target="http://www.identitystudioslondon.com/" TargetMode="External"/><Relationship Id="rId51" Type="http://schemas.openxmlformats.org/officeDocument/2006/relationships/hyperlink" Target="mailto:hire@efdss.org" TargetMode="External"/><Relationship Id="rId72" Type="http://schemas.openxmlformats.org/officeDocument/2006/relationships/hyperlink" Target="http://www.danceworks.net/" TargetMode="External"/><Relationship Id="rId93" Type="http://schemas.openxmlformats.org/officeDocument/2006/relationships/hyperlink" Target="mailto:info@islingtonartsfactory.org" TargetMode="External"/><Relationship Id="rId189" Type="http://schemas.openxmlformats.org/officeDocument/2006/relationships/hyperlink" Target="mailto:bookings@radaenterprises.org" TargetMode="External"/><Relationship Id="rId375" Type="http://schemas.openxmlformats.org/officeDocument/2006/relationships/hyperlink" Target="mailto:enquiries@questors.org.uk" TargetMode="External"/><Relationship Id="rId396" Type="http://schemas.openxmlformats.org/officeDocument/2006/relationships/hyperlink" Target="mailto:info@rad.org.uk" TargetMode="External"/><Relationship Id="rId3" Type="http://schemas.openxmlformats.org/officeDocument/2006/relationships/hyperlink" Target="http://www.abacus-arts.org.uk/" TargetMode="External"/><Relationship Id="rId214" Type="http://schemas.openxmlformats.org/officeDocument/2006/relationships/hyperlink" Target="http://www.rada.ac.uk/venues" TargetMode="External"/><Relationship Id="rId235" Type="http://schemas.openxmlformats.org/officeDocument/2006/relationships/hyperlink" Target="mailto:info@theatrotechnis.com" TargetMode="External"/><Relationship Id="rId256" Type="http://schemas.openxmlformats.org/officeDocument/2006/relationships/hyperlink" Target="mailto:fanny@echangetheatre.com" TargetMode="External"/><Relationship Id="rId277" Type="http://schemas.openxmlformats.org/officeDocument/2006/relationships/hyperlink" Target="mailto:info@paddingtonarts.org.uk" TargetMode="External"/><Relationship Id="rId298" Type="http://schemas.openxmlformats.org/officeDocument/2006/relationships/hyperlink" Target="mailto:info@3mills.com" TargetMode="External"/><Relationship Id="rId400" Type="http://schemas.openxmlformats.org/officeDocument/2006/relationships/hyperlink" Target="http://www.rad.org.uk/" TargetMode="External"/><Relationship Id="rId421" Type="http://schemas.openxmlformats.org/officeDocument/2006/relationships/hyperlink" Target="http://www.thepoorschool.com/" TargetMode="External"/><Relationship Id="rId116" Type="http://schemas.openxmlformats.org/officeDocument/2006/relationships/hyperlink" Target="mailto:lac@lanternarts.org" TargetMode="External"/><Relationship Id="rId137" Type="http://schemas.openxmlformats.org/officeDocument/2006/relationships/hyperlink" Target="http://www.trinityfocus.org/" TargetMode="External"/><Relationship Id="rId158" Type="http://schemas.openxmlformats.org/officeDocument/2006/relationships/hyperlink" Target="http://www.ovalhouse.com/" TargetMode="External"/><Relationship Id="rId302" Type="http://schemas.openxmlformats.org/officeDocument/2006/relationships/hyperlink" Target="mailto:roomhire@sjp.org.uk" TargetMode="External"/><Relationship Id="rId323" Type="http://schemas.openxmlformats.org/officeDocument/2006/relationships/hyperlink" Target="http://www.rehearsalspacelondon.co.uk/Studio-Hire-North-of-the-River/45-/Brady-Arts-amp-Community-Centre" TargetMode="External"/><Relationship Id="rId344" Type="http://schemas.openxmlformats.org/officeDocument/2006/relationships/hyperlink" Target="http://www.glasshillstudios.com/" TargetMode="External"/><Relationship Id="rId20" Type="http://schemas.openxmlformats.org/officeDocument/2006/relationships/hyperlink" Target="mailto:admin@artsadmin.co.uk" TargetMode="External"/><Relationship Id="rId41" Type="http://schemas.openxmlformats.org/officeDocument/2006/relationships/hyperlink" Target="http://www.thebridge-ttc.org/" TargetMode="External"/><Relationship Id="rId62" Type="http://schemas.openxmlformats.org/officeDocument/2006/relationships/hyperlink" Target="mailto:info@danceworks.net" TargetMode="External"/><Relationship Id="rId83" Type="http://schemas.openxmlformats.org/officeDocument/2006/relationships/hyperlink" Target="mailto:info@factorylondon.com" TargetMode="External"/><Relationship Id="rId179" Type="http://schemas.openxmlformats.org/officeDocument/2006/relationships/hyperlink" Target="mailto:info@theroomsabove.org.uk" TargetMode="External"/><Relationship Id="rId365" Type="http://schemas.openxmlformats.org/officeDocument/2006/relationships/hyperlink" Target="mailto:hire@parktheatre.co.uk" TargetMode="External"/><Relationship Id="rId386" Type="http://schemas.openxmlformats.org/officeDocument/2006/relationships/hyperlink" Target="http://www.artstheatrewestend.co.uk/hire" TargetMode="External"/><Relationship Id="rId190" Type="http://schemas.openxmlformats.org/officeDocument/2006/relationships/hyperlink" Target="http://www.rada.ac.uk/venues" TargetMode="External"/><Relationship Id="rId204" Type="http://schemas.openxmlformats.org/officeDocument/2006/relationships/hyperlink" Target="mailto:bookings@radaenterprises.org" TargetMode="External"/><Relationship Id="rId225" Type="http://schemas.openxmlformats.org/officeDocument/2006/relationships/hyperlink" Target="http://www.rada.ac.uk/venues" TargetMode="External"/><Relationship Id="rId246" Type="http://schemas.openxmlformats.org/officeDocument/2006/relationships/hyperlink" Target="mailto:reception.istd2@istd.org" TargetMode="External"/><Relationship Id="rId267" Type="http://schemas.openxmlformats.org/officeDocument/2006/relationships/hyperlink" Target="http://www.rehearsalspacelondon.co.uk/Studio-Hire-North-of-the-River/45-/Brady-Arts-amp-Community-Centre" TargetMode="External"/><Relationship Id="rId288" Type="http://schemas.openxmlformats.org/officeDocument/2006/relationships/hyperlink" Target="http://www.3mills.com/" TargetMode="External"/><Relationship Id="rId411" Type="http://schemas.openxmlformats.org/officeDocument/2006/relationships/hyperlink" Target="http://www.sadlerswells.com/venue-hire/studios" TargetMode="External"/><Relationship Id="rId432" Type="http://schemas.openxmlformats.org/officeDocument/2006/relationships/hyperlink" Target="http://www.theatredelicatessen.co.uk/" TargetMode="External"/><Relationship Id="rId106" Type="http://schemas.openxmlformats.org/officeDocument/2006/relationships/hyperlink" Target="http://www.jerwoodspace.co.uk/" TargetMode="External"/><Relationship Id="rId127" Type="http://schemas.openxmlformats.org/officeDocument/2006/relationships/hyperlink" Target="mailto:studiohire@londonschoolofcapoeira.com" TargetMode="External"/><Relationship Id="rId313" Type="http://schemas.openxmlformats.org/officeDocument/2006/relationships/hyperlink" Target="mailto:info@stratford-circus.com" TargetMode="External"/><Relationship Id="rId10" Type="http://schemas.openxmlformats.org/officeDocument/2006/relationships/hyperlink" Target="http://www.actorscentre.co.uk/" TargetMode="External"/><Relationship Id="rId31" Type="http://schemas.openxmlformats.org/officeDocument/2006/relationships/hyperlink" Target="mailto:hires@thealbany.org.uk" TargetMode="External"/><Relationship Id="rId52" Type="http://schemas.openxmlformats.org/officeDocument/2006/relationships/hyperlink" Target="http://www.efdss.org/" TargetMode="External"/><Relationship Id="rId73" Type="http://schemas.openxmlformats.org/officeDocument/2006/relationships/hyperlink" Target="http://www.danceworks.net/" TargetMode="External"/><Relationship Id="rId94" Type="http://schemas.openxmlformats.org/officeDocument/2006/relationships/hyperlink" Target="http://www.islingtonartsfactory.org/" TargetMode="External"/><Relationship Id="rId148" Type="http://schemas.openxmlformats.org/officeDocument/2006/relationships/hyperlink" Target="http://www.menierchocolatefactory.com/" TargetMode="External"/><Relationship Id="rId169" Type="http://schemas.openxmlformats.org/officeDocument/2006/relationships/hyperlink" Target="http://www.pineapple.uk.com/" TargetMode="External"/><Relationship Id="rId334" Type="http://schemas.openxmlformats.org/officeDocument/2006/relationships/hyperlink" Target="http://www.carousel-london.com/" TargetMode="External"/><Relationship Id="rId355" Type="http://schemas.openxmlformats.org/officeDocument/2006/relationships/hyperlink" Target="mailto:info@identitystudioslondon.com" TargetMode="External"/><Relationship Id="rId376" Type="http://schemas.openxmlformats.org/officeDocument/2006/relationships/hyperlink" Target="http://www.questors.org.uk/" TargetMode="External"/><Relationship Id="rId397" Type="http://schemas.openxmlformats.org/officeDocument/2006/relationships/hyperlink" Target="http://www.rad.org.uk/" TargetMode="External"/><Relationship Id="rId4" Type="http://schemas.openxmlformats.org/officeDocument/2006/relationships/hyperlink" Target="mailto:operations@actorscentre.co.uk" TargetMode="External"/><Relationship Id="rId180" Type="http://schemas.openxmlformats.org/officeDocument/2006/relationships/hyperlink" Target="http://www.theroomsabove.org.uk/" TargetMode="External"/><Relationship Id="rId215" Type="http://schemas.openxmlformats.org/officeDocument/2006/relationships/hyperlink" Target="http://www.rada.ac.uk/venues" TargetMode="External"/><Relationship Id="rId236" Type="http://schemas.openxmlformats.org/officeDocument/2006/relationships/hyperlink" Target="http://www.theatrotechnis.com/" TargetMode="External"/><Relationship Id="rId257" Type="http://schemas.openxmlformats.org/officeDocument/2006/relationships/hyperlink" Target="http://www.exchangetheatre.com/" TargetMode="External"/><Relationship Id="rId278" Type="http://schemas.openxmlformats.org/officeDocument/2006/relationships/hyperlink" Target="http://www.alfordhouse.org.uk/" TargetMode="External"/><Relationship Id="rId401" Type="http://schemas.openxmlformats.org/officeDocument/2006/relationships/hyperlink" Target="http://www.rad.org.uk/" TargetMode="External"/><Relationship Id="rId422" Type="http://schemas.openxmlformats.org/officeDocument/2006/relationships/hyperlink" Target="mailto:office@theatredelicatessen.co.uk" TargetMode="External"/><Relationship Id="rId303" Type="http://schemas.openxmlformats.org/officeDocument/2006/relationships/hyperlink" Target="http://www.sjp.org.uk/" TargetMode="External"/><Relationship Id="rId42" Type="http://schemas.openxmlformats.org/officeDocument/2006/relationships/hyperlink" Target="mailto:info@brixtoncommunitybase.org" TargetMode="External"/><Relationship Id="rId84" Type="http://schemas.openxmlformats.org/officeDocument/2006/relationships/hyperlink" Target="http://www.factoryrehearsalstudios.com/" TargetMode="External"/><Relationship Id="rId138" Type="http://schemas.openxmlformats.org/officeDocument/2006/relationships/hyperlink" Target="http://www.trinityfocus.org/" TargetMode="External"/><Relationship Id="rId345" Type="http://schemas.openxmlformats.org/officeDocument/2006/relationships/hyperlink" Target="http://www.glasshillstudios.com/" TargetMode="External"/><Relationship Id="rId387" Type="http://schemas.openxmlformats.org/officeDocument/2006/relationships/hyperlink" Target="mailto:info@rad.org.uk" TargetMode="External"/><Relationship Id="rId191" Type="http://schemas.openxmlformats.org/officeDocument/2006/relationships/hyperlink" Target="mailto:bookings@radaenterprises.org" TargetMode="External"/><Relationship Id="rId205" Type="http://schemas.openxmlformats.org/officeDocument/2006/relationships/hyperlink" Target="mailto:bookings@radaenterprises.org" TargetMode="External"/><Relationship Id="rId247" Type="http://schemas.openxmlformats.org/officeDocument/2006/relationships/hyperlink" Target="http://www.istd.org/istd2-hire" TargetMode="External"/><Relationship Id="rId412" Type="http://schemas.openxmlformats.org/officeDocument/2006/relationships/hyperlink" Target="http://www.sadlerswells.com/venue-hire/studios" TargetMode="External"/><Relationship Id="rId107" Type="http://schemas.openxmlformats.org/officeDocument/2006/relationships/hyperlink" Target="mailto:space@jerwoodspace.co.uk" TargetMode="External"/><Relationship Id="rId289" Type="http://schemas.openxmlformats.org/officeDocument/2006/relationships/hyperlink" Target="mailto:info@3mills.com" TargetMode="External"/><Relationship Id="rId11" Type="http://schemas.openxmlformats.org/officeDocument/2006/relationships/hyperlink" Target="http://www.actorscentre.co.uk/" TargetMode="External"/><Relationship Id="rId53" Type="http://schemas.openxmlformats.org/officeDocument/2006/relationships/hyperlink" Target="mailto:admin@claphamcommunityproject.org.uk" TargetMode="External"/><Relationship Id="rId149" Type="http://schemas.openxmlformats.org/officeDocument/2006/relationships/hyperlink" Target="mailto:rentals@octobergallery.co.uk" TargetMode="External"/><Relationship Id="rId314" Type="http://schemas.openxmlformats.org/officeDocument/2006/relationships/hyperlink" Target="http://www.stratford-circus.com/" TargetMode="External"/><Relationship Id="rId356" Type="http://schemas.openxmlformats.org/officeDocument/2006/relationships/hyperlink" Target="mailto:info@identitystudioslondon.com" TargetMode="External"/><Relationship Id="rId398" Type="http://schemas.openxmlformats.org/officeDocument/2006/relationships/hyperlink" Target="http://www.rad.org.uk/" TargetMode="External"/><Relationship Id="rId95" Type="http://schemas.openxmlformats.org/officeDocument/2006/relationships/hyperlink" Target="mailto:reception@jacksonslane.org.uk" TargetMode="External"/><Relationship Id="rId160" Type="http://schemas.openxmlformats.org/officeDocument/2006/relationships/hyperlink" Target="http://www.ovalhouse.com/" TargetMode="External"/><Relationship Id="rId216" Type="http://schemas.openxmlformats.org/officeDocument/2006/relationships/hyperlink" Target="http://www.rada.ac.uk/venues" TargetMode="External"/><Relationship Id="rId423" Type="http://schemas.openxmlformats.org/officeDocument/2006/relationships/hyperlink" Target="http://www.theatredelicatessen.co.uk/" TargetMode="External"/><Relationship Id="rId258" Type="http://schemas.openxmlformats.org/officeDocument/2006/relationships/hyperlink" Target="mailto:info@losttheatre.co.uk" TargetMode="External"/><Relationship Id="rId22" Type="http://schemas.openxmlformats.org/officeDocument/2006/relationships/hyperlink" Target="mailto:admin@artsadmin.co.uk" TargetMode="External"/><Relationship Id="rId64" Type="http://schemas.openxmlformats.org/officeDocument/2006/relationships/hyperlink" Target="mailto:info@danceworks.net" TargetMode="External"/><Relationship Id="rId118" Type="http://schemas.openxmlformats.org/officeDocument/2006/relationships/hyperlink" Target="mailto:lac@lanternarts.org" TargetMode="External"/><Relationship Id="rId325" Type="http://schemas.openxmlformats.org/officeDocument/2006/relationships/hyperlink" Target="http://www.brixtoncommunitybase.org/" TargetMode="External"/><Relationship Id="rId367" Type="http://schemas.openxmlformats.org/officeDocument/2006/relationships/hyperlink" Target="mailto:bookings@pembrokehouse.org.uk" TargetMode="External"/><Relationship Id="rId171" Type="http://schemas.openxmlformats.org/officeDocument/2006/relationships/hyperlink" Target="http://www.pineapple.uk.com/" TargetMode="External"/><Relationship Id="rId227" Type="http://schemas.openxmlformats.org/officeDocument/2006/relationships/hyperlink" Target="mailto:bookings@radaenterprises.org" TargetMode="External"/><Relationship Id="rId269" Type="http://schemas.openxmlformats.org/officeDocument/2006/relationships/hyperlink" Target="http://www.rehearsalstudioslondon.net/London/pembroke-house-hall/" TargetMode="External"/><Relationship Id="rId434" Type="http://schemas.openxmlformats.org/officeDocument/2006/relationships/hyperlink" Target="http://www.theatredelicatessen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9" sqref="A19"/>
    </sheetView>
  </sheetViews>
  <sheetFormatPr defaultColWidth="10.625" defaultRowHeight="15.75" x14ac:dyDescent="0.25"/>
  <cols>
    <col min="1" max="1" width="129.5" customWidth="1"/>
  </cols>
  <sheetData>
    <row r="1" spans="1:1" x14ac:dyDescent="0.25">
      <c r="A1" t="s">
        <v>115</v>
      </c>
    </row>
    <row r="2" spans="1:1" x14ac:dyDescent="0.25">
      <c r="A2" t="s">
        <v>269</v>
      </c>
    </row>
    <row r="3" spans="1:1" x14ac:dyDescent="0.25">
      <c r="A3" t="s">
        <v>181</v>
      </c>
    </row>
    <row r="4" spans="1:1" x14ac:dyDescent="0.25">
      <c r="A4" t="s">
        <v>270</v>
      </c>
    </row>
    <row r="5" spans="1:1" x14ac:dyDescent="0.25">
      <c r="A5" t="s">
        <v>537</v>
      </c>
    </row>
    <row r="8" spans="1:1" x14ac:dyDescent="0.25">
      <c r="A8" s="1" t="s">
        <v>388</v>
      </c>
    </row>
    <row r="9" spans="1:1" x14ac:dyDescent="0.25">
      <c r="A9" t="s">
        <v>387</v>
      </c>
    </row>
    <row r="10" spans="1:1" x14ac:dyDescent="0.25">
      <c r="A10" t="s">
        <v>389</v>
      </c>
    </row>
    <row r="11" spans="1:1" x14ac:dyDescent="0.25">
      <c r="A11" t="s">
        <v>390</v>
      </c>
    </row>
    <row r="13" spans="1:1" x14ac:dyDescent="0.25">
      <c r="A13" s="38" t="s">
        <v>398</v>
      </c>
    </row>
    <row r="14" spans="1:1" x14ac:dyDescent="0.25">
      <c r="A14" s="39" t="s">
        <v>399</v>
      </c>
    </row>
    <row r="15" spans="1:1" x14ac:dyDescent="0.25">
      <c r="A15" s="1"/>
    </row>
    <row r="18" spans="1:8" s="90" customFormat="1" ht="31.5" x14ac:dyDescent="0.5">
      <c r="A18" s="91"/>
      <c r="B18" s="91"/>
      <c r="C18" s="91"/>
      <c r="D18" s="91"/>
      <c r="E18" s="91"/>
      <c r="F18" s="91"/>
      <c r="G18" s="91"/>
      <c r="H18" s="91"/>
    </row>
  </sheetData>
  <mergeCells count="1">
    <mergeCell ref="A18:H1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8"/>
  <sheetViews>
    <sheetView tabSelected="1" zoomScale="140" zoomScaleNormal="140" zoomScalePageLayoutView="140" workbookViewId="0">
      <pane xSplit="1" ySplit="1" topLeftCell="B9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ColWidth="10.875" defaultRowHeight="15.75" x14ac:dyDescent="0.25"/>
  <cols>
    <col min="1" max="1" width="41" style="12" customWidth="1"/>
    <col min="2" max="2" width="28.625" style="12" customWidth="1"/>
    <col min="3" max="3" width="10.875" style="12" customWidth="1"/>
    <col min="4" max="4" width="27.375" style="12" customWidth="1"/>
    <col min="5" max="5" width="32.125" style="12" customWidth="1"/>
    <col min="6" max="7" width="33.125" style="12" customWidth="1"/>
    <col min="8" max="8" width="28.125" style="12" customWidth="1"/>
    <col min="9" max="9" width="56.5" style="12" customWidth="1"/>
    <col min="10" max="11" width="26.875" style="12" customWidth="1"/>
    <col min="12" max="12" width="26.875" style="17" customWidth="1"/>
    <col min="13" max="15" width="26.875" style="37" customWidth="1"/>
    <col min="16" max="22" width="26.875" style="12" customWidth="1"/>
    <col min="23" max="25" width="26.875" style="88" customWidth="1"/>
    <col min="26" max="26" width="26.875" style="76" customWidth="1"/>
    <col min="27" max="27" width="26.875" style="89" customWidth="1"/>
    <col min="28" max="30" width="26.875" style="76" customWidth="1"/>
    <col min="31" max="31" width="26.875" style="89" customWidth="1"/>
    <col min="32" max="37" width="26.875" style="88" customWidth="1"/>
    <col min="38" max="38" width="9.625" style="75" customWidth="1"/>
    <col min="39" max="39" width="26.875" style="88" customWidth="1"/>
    <col min="40" max="41" width="26.875" style="80" customWidth="1"/>
    <col min="42" max="43" width="26.875" style="24" customWidth="1"/>
    <col min="44" max="44" width="26.875" style="88" customWidth="1"/>
    <col min="45" max="45" width="68" style="12" customWidth="1"/>
    <col min="46" max="16384" width="10.875" style="12"/>
  </cols>
  <sheetData>
    <row r="1" spans="1:4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  <c r="G1" s="2" t="s">
        <v>18</v>
      </c>
      <c r="H1" s="2" t="s">
        <v>188</v>
      </c>
      <c r="I1" s="2" t="s">
        <v>539</v>
      </c>
      <c r="J1" s="2" t="s">
        <v>10</v>
      </c>
      <c r="K1" s="2" t="s">
        <v>11</v>
      </c>
      <c r="L1" s="3" t="s">
        <v>14</v>
      </c>
      <c r="M1" s="48" t="s">
        <v>12</v>
      </c>
      <c r="N1" s="48" t="s">
        <v>13</v>
      </c>
      <c r="O1" s="48" t="s">
        <v>15</v>
      </c>
      <c r="P1" s="2" t="s">
        <v>8</v>
      </c>
      <c r="Q1" s="2" t="s">
        <v>609</v>
      </c>
      <c r="R1" s="2" t="s">
        <v>20</v>
      </c>
      <c r="S1" s="2" t="s">
        <v>24</v>
      </c>
      <c r="T1" s="2" t="s">
        <v>558</v>
      </c>
      <c r="U1" s="2" t="s">
        <v>41</v>
      </c>
      <c r="V1" s="2" t="s">
        <v>557</v>
      </c>
      <c r="W1" s="58" t="s">
        <v>570</v>
      </c>
      <c r="X1" s="58" t="s">
        <v>571</v>
      </c>
      <c r="Y1" s="58" t="s">
        <v>572</v>
      </c>
      <c r="Z1" s="59" t="s">
        <v>775</v>
      </c>
      <c r="AA1" s="60" t="s">
        <v>781</v>
      </c>
      <c r="AB1" s="59" t="s">
        <v>776</v>
      </c>
      <c r="AC1" s="60" t="s">
        <v>782</v>
      </c>
      <c r="AD1" s="59" t="s">
        <v>777</v>
      </c>
      <c r="AE1" s="60" t="s">
        <v>783</v>
      </c>
      <c r="AF1" s="58" t="s">
        <v>784</v>
      </c>
      <c r="AG1" s="58" t="s">
        <v>787</v>
      </c>
      <c r="AH1" s="58" t="s">
        <v>752</v>
      </c>
      <c r="AI1" s="58" t="s">
        <v>785</v>
      </c>
      <c r="AJ1" s="58" t="s">
        <v>753</v>
      </c>
      <c r="AK1" s="58" t="s">
        <v>786</v>
      </c>
      <c r="AL1" s="61"/>
      <c r="AM1" s="58" t="s">
        <v>778</v>
      </c>
      <c r="AN1" s="4" t="s">
        <v>779</v>
      </c>
      <c r="AO1" s="4" t="s">
        <v>780</v>
      </c>
      <c r="AP1" s="5" t="s">
        <v>17</v>
      </c>
      <c r="AQ1" s="5" t="s">
        <v>16</v>
      </c>
      <c r="AR1" s="58" t="s">
        <v>43</v>
      </c>
      <c r="AS1" s="2" t="s">
        <v>6</v>
      </c>
    </row>
    <row r="2" spans="1:45" s="25" customFormat="1" x14ac:dyDescent="0.25">
      <c r="A2" s="6" t="s">
        <v>757</v>
      </c>
      <c r="B2" s="6" t="s">
        <v>757</v>
      </c>
      <c r="C2" s="6" t="s">
        <v>757</v>
      </c>
      <c r="D2" s="6" t="s">
        <v>757</v>
      </c>
      <c r="E2" s="6" t="s">
        <v>757</v>
      </c>
      <c r="F2" s="6" t="s">
        <v>757</v>
      </c>
      <c r="G2" s="21" t="s">
        <v>233</v>
      </c>
      <c r="H2" s="6" t="s">
        <v>757</v>
      </c>
      <c r="I2" s="21" t="str">
        <f>A2&amp;": "&amp;H2</f>
        <v>Anonymous: Anonymous</v>
      </c>
      <c r="J2" s="13">
        <f t="shared" ref="J2:K7" si="0">M2*3.2808399</f>
        <v>40.68241476</v>
      </c>
      <c r="K2" s="13">
        <f t="shared" si="0"/>
        <v>20.997375360000003</v>
      </c>
      <c r="L2" s="54">
        <f t="shared" ref="L2:L7" si="1">J2*K2</f>
        <v>854.2239332669244</v>
      </c>
      <c r="M2" s="51">
        <v>12.4</v>
      </c>
      <c r="N2" s="51">
        <v>6.4</v>
      </c>
      <c r="O2" s="51">
        <f t="shared" ref="O2:O7" si="2">M2*N2</f>
        <v>79.360000000000014</v>
      </c>
      <c r="P2" s="25" t="s">
        <v>21</v>
      </c>
      <c r="Q2" s="25" t="s">
        <v>21</v>
      </c>
      <c r="R2" s="25" t="s">
        <v>21</v>
      </c>
      <c r="S2" s="25" t="s">
        <v>21</v>
      </c>
      <c r="T2" s="25" t="s">
        <v>21</v>
      </c>
      <c r="U2" s="25" t="s">
        <v>21</v>
      </c>
      <c r="V2" s="25" t="s">
        <v>21</v>
      </c>
      <c r="W2" s="62">
        <v>48</v>
      </c>
      <c r="X2" s="62">
        <v>216</v>
      </c>
      <c r="Y2" s="62">
        <f>750*1.2</f>
        <v>900</v>
      </c>
      <c r="Z2" s="63">
        <f t="shared" ref="Z2:Z65" si="3">W2-AM2</f>
        <v>18</v>
      </c>
      <c r="AA2" s="64">
        <f t="shared" ref="AA2:AA19" si="4">Z2/AM2</f>
        <v>0.6</v>
      </c>
      <c r="AB2" s="63">
        <f t="shared" ref="AB2:AB65" si="5">X2-AN2</f>
        <v>66</v>
      </c>
      <c r="AC2" s="64">
        <f t="shared" ref="AC2:AC19" si="6">AB2/AN2</f>
        <v>0.44</v>
      </c>
      <c r="AD2" s="63">
        <f t="shared" ref="AD2:AD65" si="7">Y2-AO2</f>
        <v>200</v>
      </c>
      <c r="AE2" s="64">
        <f t="shared" ref="AE2:AE19" si="8">AD2/AO2</f>
        <v>0.2857142857142857</v>
      </c>
      <c r="AF2" s="65">
        <f t="shared" ref="AF2:AF7" si="9">W2/O2</f>
        <v>0.60483870967741926</v>
      </c>
      <c r="AG2" s="65">
        <f t="shared" ref="AG2:AG65" si="10">AF2-AP2</f>
        <v>0.22681451612903225</v>
      </c>
      <c r="AH2" s="65">
        <f t="shared" ref="AH2:AH65" si="11">X2/O2</f>
        <v>2.7217741935483866</v>
      </c>
      <c r="AI2" s="65">
        <f t="shared" ref="AI2:AI65" si="12">AH2-AQ2</f>
        <v>0.83165322580645151</v>
      </c>
      <c r="AJ2" s="65">
        <f t="shared" ref="AJ2:AJ65" si="13">Y2/O2</f>
        <v>11.34072580645161</v>
      </c>
      <c r="AK2" s="65">
        <f t="shared" ref="AK2:AK65" si="14">AJ2-AR2</f>
        <v>2.5201612903225801</v>
      </c>
      <c r="AL2" s="66"/>
      <c r="AM2" s="56">
        <v>30</v>
      </c>
      <c r="AN2" s="55">
        <v>150</v>
      </c>
      <c r="AO2" s="55">
        <v>700</v>
      </c>
      <c r="AP2" s="16">
        <f t="shared" ref="AP2:AP65" si="15">AM2/O2</f>
        <v>0.37802419354838701</v>
      </c>
      <c r="AQ2" s="16">
        <f t="shared" ref="AQ2:AQ65" si="16">AN2/O2</f>
        <v>1.8901209677419351</v>
      </c>
      <c r="AR2" s="63">
        <f t="shared" ref="AR2:AR65" si="17">AO2/O2</f>
        <v>8.8205645161290303</v>
      </c>
      <c r="AS2" s="21"/>
    </row>
    <row r="3" spans="1:45" s="25" customFormat="1" x14ac:dyDescent="0.25">
      <c r="A3" s="6" t="s">
        <v>757</v>
      </c>
      <c r="B3" s="6" t="s">
        <v>757</v>
      </c>
      <c r="C3" s="6" t="s">
        <v>757</v>
      </c>
      <c r="D3" s="6" t="s">
        <v>757</v>
      </c>
      <c r="E3" s="6" t="s">
        <v>757</v>
      </c>
      <c r="F3" s="6" t="s">
        <v>757</v>
      </c>
      <c r="G3" s="21" t="s">
        <v>233</v>
      </c>
      <c r="H3" s="6" t="s">
        <v>757</v>
      </c>
      <c r="I3" s="21" t="str">
        <f t="shared" ref="I3:I7" si="18">A3&amp;": "&amp;H3</f>
        <v>Anonymous: Anonymous</v>
      </c>
      <c r="J3" s="13">
        <f t="shared" si="0"/>
        <v>26.246719200000001</v>
      </c>
      <c r="K3" s="13">
        <f t="shared" si="0"/>
        <v>20.013123390000001</v>
      </c>
      <c r="L3" s="54">
        <f t="shared" si="1"/>
        <v>525.27882993228218</v>
      </c>
      <c r="M3" s="51">
        <v>8</v>
      </c>
      <c r="N3" s="51">
        <v>6.1</v>
      </c>
      <c r="O3" s="51">
        <f t="shared" si="2"/>
        <v>48.8</v>
      </c>
      <c r="P3" s="25" t="s">
        <v>21</v>
      </c>
      <c r="Q3" s="25" t="s">
        <v>21</v>
      </c>
      <c r="R3" s="25" t="s">
        <v>21</v>
      </c>
      <c r="S3" s="25" t="s">
        <v>21</v>
      </c>
      <c r="T3" s="25" t="s">
        <v>21</v>
      </c>
      <c r="U3" s="25" t="s">
        <v>21</v>
      </c>
      <c r="V3" s="25" t="s">
        <v>21</v>
      </c>
      <c r="W3" s="62">
        <v>30</v>
      </c>
      <c r="X3" s="62">
        <v>126</v>
      </c>
      <c r="Y3" s="62">
        <v>600</v>
      </c>
      <c r="Z3" s="63">
        <f t="shared" si="3"/>
        <v>15</v>
      </c>
      <c r="AA3" s="64">
        <f t="shared" si="4"/>
        <v>1</v>
      </c>
      <c r="AB3" s="63">
        <f t="shared" si="5"/>
        <v>36</v>
      </c>
      <c r="AC3" s="64">
        <f t="shared" si="6"/>
        <v>0.4</v>
      </c>
      <c r="AD3" s="63">
        <f t="shared" si="7"/>
        <v>150</v>
      </c>
      <c r="AE3" s="64">
        <f t="shared" si="8"/>
        <v>0.33333333333333331</v>
      </c>
      <c r="AF3" s="65">
        <f t="shared" si="9"/>
        <v>0.61475409836065575</v>
      </c>
      <c r="AG3" s="65">
        <f t="shared" si="10"/>
        <v>0.30737704918032788</v>
      </c>
      <c r="AH3" s="65">
        <f t="shared" si="11"/>
        <v>2.5819672131147544</v>
      </c>
      <c r="AI3" s="65">
        <f t="shared" si="12"/>
        <v>0.73770491803278704</v>
      </c>
      <c r="AJ3" s="65">
        <f t="shared" si="13"/>
        <v>12.295081967213115</v>
      </c>
      <c r="AK3" s="65">
        <f t="shared" si="14"/>
        <v>3.0737704918032787</v>
      </c>
      <c r="AL3" s="66"/>
      <c r="AM3" s="56">
        <v>15</v>
      </c>
      <c r="AN3" s="55">
        <v>90</v>
      </c>
      <c r="AO3" s="56">
        <v>450</v>
      </c>
      <c r="AP3" s="16">
        <f t="shared" si="15"/>
        <v>0.30737704918032788</v>
      </c>
      <c r="AQ3" s="16">
        <f t="shared" si="16"/>
        <v>1.8442622950819674</v>
      </c>
      <c r="AR3" s="63">
        <f t="shared" si="17"/>
        <v>9.221311475409836</v>
      </c>
      <c r="AS3" s="21"/>
    </row>
    <row r="4" spans="1:45" s="25" customFormat="1" x14ac:dyDescent="0.25">
      <c r="A4" s="6" t="s">
        <v>757</v>
      </c>
      <c r="B4" s="6" t="s">
        <v>757</v>
      </c>
      <c r="C4" s="6" t="s">
        <v>757</v>
      </c>
      <c r="D4" s="6" t="s">
        <v>757</v>
      </c>
      <c r="E4" s="6" t="s">
        <v>757</v>
      </c>
      <c r="F4" s="6" t="s">
        <v>757</v>
      </c>
      <c r="G4" s="21" t="s">
        <v>233</v>
      </c>
      <c r="H4" s="6" t="s">
        <v>757</v>
      </c>
      <c r="I4" s="21" t="str">
        <f t="shared" si="18"/>
        <v>Anonymous: Anonymous</v>
      </c>
      <c r="J4" s="13">
        <f t="shared" si="0"/>
        <v>20.013123390000001</v>
      </c>
      <c r="K4" s="13">
        <f t="shared" si="0"/>
        <v>17.06036748</v>
      </c>
      <c r="L4" s="54">
        <f t="shared" si="1"/>
        <v>341.43123945598336</v>
      </c>
      <c r="M4" s="51">
        <v>6.1</v>
      </c>
      <c r="N4" s="51">
        <v>5.2</v>
      </c>
      <c r="O4" s="51">
        <f t="shared" si="2"/>
        <v>31.72</v>
      </c>
      <c r="P4" s="25" t="s">
        <v>21</v>
      </c>
      <c r="Q4" s="25" t="s">
        <v>21</v>
      </c>
      <c r="R4" s="25" t="s">
        <v>21</v>
      </c>
      <c r="S4" s="25" t="s">
        <v>21</v>
      </c>
      <c r="T4" s="25" t="s">
        <v>21</v>
      </c>
      <c r="U4" s="25" t="s">
        <v>21</v>
      </c>
      <c r="V4" s="25" t="s">
        <v>21</v>
      </c>
      <c r="W4" s="62">
        <v>18</v>
      </c>
      <c r="X4" s="62">
        <v>96</v>
      </c>
      <c r="Y4" s="62">
        <v>420</v>
      </c>
      <c r="Z4" s="63">
        <f t="shared" si="3"/>
        <v>8</v>
      </c>
      <c r="AA4" s="64">
        <f t="shared" si="4"/>
        <v>0.8</v>
      </c>
      <c r="AB4" s="63">
        <f t="shared" si="5"/>
        <v>31</v>
      </c>
      <c r="AC4" s="64">
        <f t="shared" si="6"/>
        <v>0.47692307692307695</v>
      </c>
      <c r="AD4" s="63">
        <f t="shared" si="7"/>
        <v>120</v>
      </c>
      <c r="AE4" s="64">
        <f t="shared" si="8"/>
        <v>0.4</v>
      </c>
      <c r="AF4" s="65">
        <f t="shared" si="9"/>
        <v>0.56746532156368223</v>
      </c>
      <c r="AG4" s="65">
        <f t="shared" si="10"/>
        <v>0.25220680958385877</v>
      </c>
      <c r="AH4" s="65">
        <f t="shared" si="11"/>
        <v>3.0264817150063053</v>
      </c>
      <c r="AI4" s="65">
        <f t="shared" si="12"/>
        <v>0.97730138713745252</v>
      </c>
      <c r="AJ4" s="65">
        <f t="shared" si="13"/>
        <v>13.240857503152586</v>
      </c>
      <c r="AK4" s="65">
        <f t="shared" si="14"/>
        <v>3.7831021437578816</v>
      </c>
      <c r="AL4" s="66"/>
      <c r="AM4" s="56">
        <v>10</v>
      </c>
      <c r="AN4" s="55">
        <v>65</v>
      </c>
      <c r="AO4" s="56">
        <v>300</v>
      </c>
      <c r="AP4" s="16">
        <f t="shared" si="15"/>
        <v>0.31525851197982346</v>
      </c>
      <c r="AQ4" s="16">
        <f t="shared" si="16"/>
        <v>2.0491803278688527</v>
      </c>
      <c r="AR4" s="63">
        <f t="shared" si="17"/>
        <v>9.4577553593947048</v>
      </c>
      <c r="AS4" s="21"/>
    </row>
    <row r="5" spans="1:45" s="25" customFormat="1" x14ac:dyDescent="0.25">
      <c r="A5" s="6" t="s">
        <v>757</v>
      </c>
      <c r="B5" s="6" t="s">
        <v>757</v>
      </c>
      <c r="C5" s="6" t="s">
        <v>757</v>
      </c>
      <c r="D5" s="6" t="s">
        <v>757</v>
      </c>
      <c r="E5" s="6" t="s">
        <v>757</v>
      </c>
      <c r="F5" s="6" t="s">
        <v>757</v>
      </c>
      <c r="G5" s="21" t="s">
        <v>233</v>
      </c>
      <c r="H5" s="6" t="s">
        <v>757</v>
      </c>
      <c r="I5" s="21" t="str">
        <f t="shared" si="18"/>
        <v>Anonymous: Anonymous</v>
      </c>
      <c r="J5" s="13">
        <f t="shared" si="0"/>
        <v>51.837270420000003</v>
      </c>
      <c r="K5" s="13">
        <f t="shared" si="0"/>
        <v>23.293963290000001</v>
      </c>
      <c r="L5" s="54">
        <f t="shared" si="1"/>
        <v>1207.4954742172829</v>
      </c>
      <c r="M5" s="51">
        <v>15.8</v>
      </c>
      <c r="N5" s="51">
        <v>7.1</v>
      </c>
      <c r="O5" s="51">
        <f t="shared" si="2"/>
        <v>112.17999999999999</v>
      </c>
      <c r="P5" s="25" t="s">
        <v>21</v>
      </c>
      <c r="Q5" s="25" t="s">
        <v>21</v>
      </c>
      <c r="R5" s="25" t="s">
        <v>21</v>
      </c>
      <c r="S5" s="25" t="s">
        <v>21</v>
      </c>
      <c r="T5" s="25" t="s">
        <v>21</v>
      </c>
      <c r="U5" s="25" t="s">
        <v>21</v>
      </c>
      <c r="V5" s="25" t="s">
        <v>21</v>
      </c>
      <c r="W5" s="62">
        <v>24</v>
      </c>
      <c r="X5" s="62">
        <v>102</v>
      </c>
      <c r="Y5" s="62">
        <v>480</v>
      </c>
      <c r="Z5" s="63">
        <f t="shared" si="3"/>
        <v>14</v>
      </c>
      <c r="AA5" s="64">
        <f t="shared" si="4"/>
        <v>1.4</v>
      </c>
      <c r="AB5" s="63">
        <f t="shared" si="5"/>
        <v>37</v>
      </c>
      <c r="AC5" s="64">
        <f t="shared" si="6"/>
        <v>0.56923076923076921</v>
      </c>
      <c r="AD5" s="63">
        <f t="shared" si="7"/>
        <v>180</v>
      </c>
      <c r="AE5" s="64">
        <f t="shared" si="8"/>
        <v>0.6</v>
      </c>
      <c r="AF5" s="65">
        <f t="shared" si="9"/>
        <v>0.2139418791228383</v>
      </c>
      <c r="AG5" s="65">
        <f t="shared" si="10"/>
        <v>0.12479942948832233</v>
      </c>
      <c r="AH5" s="65">
        <f t="shared" si="11"/>
        <v>0.90925298627206286</v>
      </c>
      <c r="AI5" s="65">
        <f t="shared" si="12"/>
        <v>0.32982706364770908</v>
      </c>
      <c r="AJ5" s="65">
        <f t="shared" si="13"/>
        <v>4.2788375824567666</v>
      </c>
      <c r="AK5" s="65">
        <f t="shared" si="14"/>
        <v>1.6045640934212879</v>
      </c>
      <c r="AL5" s="66"/>
      <c r="AM5" s="56">
        <v>10</v>
      </c>
      <c r="AN5" s="55">
        <v>65</v>
      </c>
      <c r="AO5" s="56">
        <v>300</v>
      </c>
      <c r="AP5" s="16">
        <f t="shared" si="15"/>
        <v>8.9142449634515966E-2</v>
      </c>
      <c r="AQ5" s="16">
        <f t="shared" si="16"/>
        <v>0.57942592262435377</v>
      </c>
      <c r="AR5" s="63">
        <f t="shared" si="17"/>
        <v>2.6742734890354787</v>
      </c>
      <c r="AS5" s="21"/>
    </row>
    <row r="6" spans="1:45" s="25" customFormat="1" x14ac:dyDescent="0.25">
      <c r="A6" s="6" t="s">
        <v>757</v>
      </c>
      <c r="B6" s="6" t="s">
        <v>757</v>
      </c>
      <c r="C6" s="6" t="s">
        <v>757</v>
      </c>
      <c r="D6" s="6" t="s">
        <v>757</v>
      </c>
      <c r="E6" s="6" t="s">
        <v>757</v>
      </c>
      <c r="F6" s="6" t="s">
        <v>757</v>
      </c>
      <c r="G6" s="21" t="s">
        <v>233</v>
      </c>
      <c r="H6" s="6" t="s">
        <v>757</v>
      </c>
      <c r="I6" s="21" t="str">
        <f t="shared" si="18"/>
        <v>Anonymous: Anonymous</v>
      </c>
      <c r="J6" s="13">
        <f t="shared" si="0"/>
        <v>32.152231020000002</v>
      </c>
      <c r="K6" s="13">
        <f t="shared" si="0"/>
        <v>23.293963290000001</v>
      </c>
      <c r="L6" s="54">
        <f t="shared" si="1"/>
        <v>748.95288907147938</v>
      </c>
      <c r="M6" s="51">
        <v>9.8000000000000007</v>
      </c>
      <c r="N6" s="51">
        <v>7.1</v>
      </c>
      <c r="O6" s="51">
        <f t="shared" si="2"/>
        <v>69.58</v>
      </c>
      <c r="P6" s="25" t="s">
        <v>21</v>
      </c>
      <c r="Q6" s="25" t="s">
        <v>21</v>
      </c>
      <c r="R6" s="25" t="s">
        <v>21</v>
      </c>
      <c r="S6" s="25" t="s">
        <v>21</v>
      </c>
      <c r="T6" s="25" t="s">
        <v>21</v>
      </c>
      <c r="U6" s="25" t="s">
        <v>21</v>
      </c>
      <c r="V6" s="25" t="s">
        <v>21</v>
      </c>
      <c r="W6" s="62">
        <v>30</v>
      </c>
      <c r="X6" s="62">
        <v>162</v>
      </c>
      <c r="Y6" s="62">
        <v>720</v>
      </c>
      <c r="Z6" s="63">
        <f t="shared" si="3"/>
        <v>10</v>
      </c>
      <c r="AA6" s="64">
        <f t="shared" si="4"/>
        <v>0.5</v>
      </c>
      <c r="AB6" s="63">
        <f t="shared" si="5"/>
        <v>42</v>
      </c>
      <c r="AC6" s="64">
        <f t="shared" si="6"/>
        <v>0.35</v>
      </c>
      <c r="AD6" s="63">
        <f t="shared" si="7"/>
        <v>220</v>
      </c>
      <c r="AE6" s="64">
        <f t="shared" si="8"/>
        <v>0.44</v>
      </c>
      <c r="AF6" s="65">
        <f t="shared" si="9"/>
        <v>0.43115837884449554</v>
      </c>
      <c r="AG6" s="65">
        <f t="shared" si="10"/>
        <v>0.14371945961483185</v>
      </c>
      <c r="AH6" s="65">
        <f t="shared" si="11"/>
        <v>2.3282552457602761</v>
      </c>
      <c r="AI6" s="65">
        <f t="shared" si="12"/>
        <v>0.60362173038229394</v>
      </c>
      <c r="AJ6" s="65">
        <f t="shared" si="13"/>
        <v>10.347801092267893</v>
      </c>
      <c r="AK6" s="65">
        <f t="shared" si="14"/>
        <v>3.1618281115263009</v>
      </c>
      <c r="AL6" s="66"/>
      <c r="AM6" s="56">
        <v>20</v>
      </c>
      <c r="AN6" s="55">
        <v>120</v>
      </c>
      <c r="AO6" s="56">
        <v>500</v>
      </c>
      <c r="AP6" s="16">
        <f t="shared" si="15"/>
        <v>0.28743891922966369</v>
      </c>
      <c r="AQ6" s="16">
        <f t="shared" si="16"/>
        <v>1.7246335153779822</v>
      </c>
      <c r="AR6" s="63">
        <f t="shared" si="17"/>
        <v>7.1859729807415924</v>
      </c>
      <c r="AS6" s="21"/>
    </row>
    <row r="7" spans="1:45" s="25" customFormat="1" x14ac:dyDescent="0.25">
      <c r="A7" s="6" t="s">
        <v>757</v>
      </c>
      <c r="B7" s="6" t="s">
        <v>757</v>
      </c>
      <c r="C7" s="6" t="s">
        <v>757</v>
      </c>
      <c r="D7" s="6" t="s">
        <v>757</v>
      </c>
      <c r="E7" s="6" t="s">
        <v>757</v>
      </c>
      <c r="F7" s="6" t="s">
        <v>757</v>
      </c>
      <c r="G7" s="21" t="s">
        <v>233</v>
      </c>
      <c r="H7" s="6" t="s">
        <v>757</v>
      </c>
      <c r="I7" s="21" t="str">
        <f t="shared" si="18"/>
        <v>Anonymous: Anonymous</v>
      </c>
      <c r="J7" s="13">
        <f t="shared" si="0"/>
        <v>70.538057850000001</v>
      </c>
      <c r="K7" s="13">
        <f t="shared" si="0"/>
        <v>59.383202190000006</v>
      </c>
      <c r="L7" s="54">
        <f t="shared" si="1"/>
        <v>4188.7757513964671</v>
      </c>
      <c r="M7" s="51">
        <v>21.5</v>
      </c>
      <c r="N7" s="51">
        <v>18.100000000000001</v>
      </c>
      <c r="O7" s="51">
        <f t="shared" si="2"/>
        <v>389.15000000000003</v>
      </c>
      <c r="P7" s="25" t="s">
        <v>21</v>
      </c>
      <c r="Q7" s="25" t="s">
        <v>21</v>
      </c>
      <c r="R7" s="25" t="s">
        <v>21</v>
      </c>
      <c r="S7" s="25" t="s">
        <v>21</v>
      </c>
      <c r="T7" s="21" t="s">
        <v>9</v>
      </c>
      <c r="U7" s="25" t="s">
        <v>21</v>
      </c>
      <c r="V7" s="25" t="s">
        <v>21</v>
      </c>
      <c r="W7" s="62">
        <v>72</v>
      </c>
      <c r="X7" s="62">
        <v>450</v>
      </c>
      <c r="Y7" s="62">
        <v>1440</v>
      </c>
      <c r="Z7" s="63">
        <f t="shared" si="3"/>
        <v>12</v>
      </c>
      <c r="AA7" s="64">
        <f t="shared" si="4"/>
        <v>0.2</v>
      </c>
      <c r="AB7" s="63">
        <f t="shared" si="5"/>
        <v>75</v>
      </c>
      <c r="AC7" s="64">
        <f t="shared" si="6"/>
        <v>0.2</v>
      </c>
      <c r="AD7" s="63">
        <f t="shared" si="7"/>
        <v>240</v>
      </c>
      <c r="AE7" s="64">
        <f t="shared" si="8"/>
        <v>0.2</v>
      </c>
      <c r="AF7" s="65">
        <f t="shared" si="9"/>
        <v>0.18501863034819477</v>
      </c>
      <c r="AG7" s="65">
        <f t="shared" si="10"/>
        <v>3.0836438391365795E-2</v>
      </c>
      <c r="AH7" s="65">
        <f t="shared" si="11"/>
        <v>1.1563664396762172</v>
      </c>
      <c r="AI7" s="65">
        <f t="shared" si="12"/>
        <v>0.19272773994603609</v>
      </c>
      <c r="AJ7" s="65">
        <f t="shared" si="13"/>
        <v>3.7003726069638954</v>
      </c>
      <c r="AK7" s="65">
        <f t="shared" si="14"/>
        <v>0.61672876782731612</v>
      </c>
      <c r="AL7" s="66"/>
      <c r="AM7" s="56">
        <v>60</v>
      </c>
      <c r="AN7" s="55">
        <v>375</v>
      </c>
      <c r="AO7" s="56">
        <v>1200</v>
      </c>
      <c r="AP7" s="16">
        <f t="shared" si="15"/>
        <v>0.15418219195682897</v>
      </c>
      <c r="AQ7" s="16">
        <f t="shared" si="16"/>
        <v>0.96363869973018113</v>
      </c>
      <c r="AR7" s="63">
        <f t="shared" si="17"/>
        <v>3.0836438391365792</v>
      </c>
      <c r="AS7" s="21"/>
    </row>
    <row r="8" spans="1:45" x14ac:dyDescent="0.25">
      <c r="A8" s="6" t="s">
        <v>28</v>
      </c>
      <c r="B8" s="6" t="s">
        <v>528</v>
      </c>
      <c r="C8" s="7" t="s">
        <v>29</v>
      </c>
      <c r="D8" s="9" t="s">
        <v>30</v>
      </c>
      <c r="E8" s="10" t="s">
        <v>31</v>
      </c>
      <c r="F8" s="11" t="s">
        <v>529</v>
      </c>
      <c r="G8" s="21" t="s">
        <v>233</v>
      </c>
      <c r="H8" s="8" t="s">
        <v>100</v>
      </c>
      <c r="I8" s="12" t="str">
        <f t="shared" ref="I8:I14" si="19">A8&amp;": "&amp;H8</f>
        <v>3 Mills Studios: Studio 1</v>
      </c>
      <c r="J8" s="13">
        <f t="shared" ref="J8:K13" si="20">M8*3.2808399</f>
        <v>35.761154910000002</v>
      </c>
      <c r="K8" s="13">
        <f t="shared" si="20"/>
        <v>21.325459350000003</v>
      </c>
      <c r="L8" s="14">
        <f t="shared" ref="L8:L14" si="21">J8*K8</f>
        <v>762.623055342258</v>
      </c>
      <c r="M8" s="49">
        <v>10.9</v>
      </c>
      <c r="N8" s="49">
        <v>6.5</v>
      </c>
      <c r="O8" s="50">
        <f t="shared" ref="O8:O14" si="22">M8*N8</f>
        <v>70.850000000000009</v>
      </c>
      <c r="P8" s="8" t="s">
        <v>9</v>
      </c>
      <c r="Q8" s="8" t="s">
        <v>21</v>
      </c>
      <c r="R8" s="8" t="s">
        <v>9</v>
      </c>
      <c r="S8" s="8" t="s">
        <v>21</v>
      </c>
      <c r="T8" s="8" t="s">
        <v>9</v>
      </c>
      <c r="U8" s="57" t="s">
        <v>21</v>
      </c>
      <c r="V8" s="25" t="s">
        <v>21</v>
      </c>
      <c r="W8" s="67">
        <f>X8/8</f>
        <v>41.25</v>
      </c>
      <c r="X8" s="68">
        <v>330</v>
      </c>
      <c r="Y8" s="68">
        <v>1320</v>
      </c>
      <c r="Z8" s="63">
        <f t="shared" si="3"/>
        <v>10</v>
      </c>
      <c r="AA8" s="64">
        <f t="shared" si="4"/>
        <v>0.32</v>
      </c>
      <c r="AB8" s="63">
        <f t="shared" si="5"/>
        <v>80</v>
      </c>
      <c r="AC8" s="64">
        <f t="shared" si="6"/>
        <v>0.32</v>
      </c>
      <c r="AD8" s="63">
        <f t="shared" si="7"/>
        <v>320</v>
      </c>
      <c r="AE8" s="64">
        <f t="shared" si="8"/>
        <v>0.32</v>
      </c>
      <c r="AF8" s="69">
        <f t="shared" ref="AF8:AF14" si="23">W8/O8</f>
        <v>0.58221594918842623</v>
      </c>
      <c r="AG8" s="65">
        <f t="shared" si="10"/>
        <v>0.14114326040931546</v>
      </c>
      <c r="AH8" s="69">
        <f t="shared" si="11"/>
        <v>4.6577275935074098</v>
      </c>
      <c r="AI8" s="65">
        <f t="shared" si="12"/>
        <v>1.1291460832745237</v>
      </c>
      <c r="AJ8" s="69">
        <f t="shared" si="13"/>
        <v>18.630910374029639</v>
      </c>
      <c r="AK8" s="65">
        <f t="shared" si="14"/>
        <v>4.5165843330980948</v>
      </c>
      <c r="AL8" s="70"/>
      <c r="AM8" s="71">
        <f t="shared" ref="AM8:AM14" si="24">AN8/8</f>
        <v>31.25</v>
      </c>
      <c r="AN8" s="15">
        <v>250</v>
      </c>
      <c r="AO8" s="15">
        <v>1000</v>
      </c>
      <c r="AP8" s="16">
        <f t="shared" si="15"/>
        <v>0.44107268877911077</v>
      </c>
      <c r="AQ8" s="16">
        <f t="shared" si="16"/>
        <v>3.5285815102328861</v>
      </c>
      <c r="AR8" s="72">
        <f t="shared" si="17"/>
        <v>14.114326040931545</v>
      </c>
      <c r="AS8" s="8"/>
    </row>
    <row r="9" spans="1:45" x14ac:dyDescent="0.25">
      <c r="A9" s="6" t="s">
        <v>28</v>
      </c>
      <c r="B9" s="6" t="s">
        <v>528</v>
      </c>
      <c r="C9" s="7" t="s">
        <v>29</v>
      </c>
      <c r="D9" s="9" t="s">
        <v>30</v>
      </c>
      <c r="E9" s="10" t="s">
        <v>31</v>
      </c>
      <c r="F9" s="11" t="s">
        <v>529</v>
      </c>
      <c r="G9" s="21" t="s">
        <v>233</v>
      </c>
      <c r="H9" s="8" t="s">
        <v>101</v>
      </c>
      <c r="I9" s="12" t="str">
        <f t="shared" si="19"/>
        <v>3 Mills Studios: Studio 2</v>
      </c>
      <c r="J9" s="13">
        <f t="shared" si="20"/>
        <v>38.057742840000003</v>
      </c>
      <c r="K9" s="13">
        <f t="shared" si="20"/>
        <v>22.637795310000001</v>
      </c>
      <c r="L9" s="14">
        <f t="shared" si="21"/>
        <v>861.54339237253816</v>
      </c>
      <c r="M9" s="50">
        <v>11.6</v>
      </c>
      <c r="N9" s="50">
        <v>6.9</v>
      </c>
      <c r="O9" s="50">
        <f t="shared" si="22"/>
        <v>80.040000000000006</v>
      </c>
      <c r="P9" s="8" t="s">
        <v>21</v>
      </c>
      <c r="Q9" s="8" t="s">
        <v>21</v>
      </c>
      <c r="R9" s="8" t="s">
        <v>21</v>
      </c>
      <c r="S9" s="8" t="s">
        <v>21</v>
      </c>
      <c r="T9" s="8" t="s">
        <v>21</v>
      </c>
      <c r="U9" s="57" t="s">
        <v>21</v>
      </c>
      <c r="V9" s="25" t="s">
        <v>21</v>
      </c>
      <c r="W9" s="67">
        <f t="shared" ref="W9:W13" si="25">X9/8</f>
        <v>41.25</v>
      </c>
      <c r="X9" s="68">
        <v>330</v>
      </c>
      <c r="Y9" s="68">
        <v>1320</v>
      </c>
      <c r="Z9" s="63">
        <f t="shared" si="3"/>
        <v>10</v>
      </c>
      <c r="AA9" s="64">
        <f t="shared" si="4"/>
        <v>0.32</v>
      </c>
      <c r="AB9" s="63">
        <f t="shared" si="5"/>
        <v>80</v>
      </c>
      <c r="AC9" s="64">
        <f t="shared" si="6"/>
        <v>0.32</v>
      </c>
      <c r="AD9" s="63">
        <f t="shared" si="7"/>
        <v>320</v>
      </c>
      <c r="AE9" s="64">
        <f t="shared" si="8"/>
        <v>0.32</v>
      </c>
      <c r="AF9" s="69">
        <f t="shared" si="23"/>
        <v>0.51536731634182908</v>
      </c>
      <c r="AG9" s="65">
        <f t="shared" si="10"/>
        <v>0.12493753123438284</v>
      </c>
      <c r="AH9" s="69">
        <f t="shared" si="11"/>
        <v>4.1229385307346327</v>
      </c>
      <c r="AI9" s="65">
        <f t="shared" si="12"/>
        <v>0.9995002498750627</v>
      </c>
      <c r="AJ9" s="69">
        <f t="shared" si="13"/>
        <v>16.491754122938531</v>
      </c>
      <c r="AK9" s="65">
        <f t="shared" si="14"/>
        <v>3.9980009995002508</v>
      </c>
      <c r="AL9" s="70"/>
      <c r="AM9" s="71">
        <f t="shared" si="24"/>
        <v>31.25</v>
      </c>
      <c r="AN9" s="15">
        <v>250</v>
      </c>
      <c r="AO9" s="15">
        <v>1000</v>
      </c>
      <c r="AP9" s="16">
        <f t="shared" si="15"/>
        <v>0.39042978510744625</v>
      </c>
      <c r="AQ9" s="16">
        <f t="shared" si="16"/>
        <v>3.12343828085957</v>
      </c>
      <c r="AR9" s="72">
        <f t="shared" si="17"/>
        <v>12.49375312343828</v>
      </c>
      <c r="AS9" s="8"/>
    </row>
    <row r="10" spans="1:45" x14ac:dyDescent="0.25">
      <c r="A10" s="6" t="s">
        <v>28</v>
      </c>
      <c r="B10" s="6" t="s">
        <v>528</v>
      </c>
      <c r="C10" s="7" t="s">
        <v>29</v>
      </c>
      <c r="D10" s="9" t="s">
        <v>30</v>
      </c>
      <c r="E10" s="10" t="s">
        <v>31</v>
      </c>
      <c r="F10" s="11" t="s">
        <v>529</v>
      </c>
      <c r="G10" s="21" t="s">
        <v>233</v>
      </c>
      <c r="H10" s="8" t="s">
        <v>89</v>
      </c>
      <c r="I10" s="12" t="str">
        <f t="shared" si="19"/>
        <v>3 Mills Studios: Studio 3</v>
      </c>
      <c r="J10" s="13">
        <f t="shared" si="20"/>
        <v>15.09186354</v>
      </c>
      <c r="K10" s="13">
        <f t="shared" si="20"/>
        <v>18.044619449999999</v>
      </c>
      <c r="L10" s="14">
        <f t="shared" si="21"/>
        <v>272.32693437062983</v>
      </c>
      <c r="M10" s="50">
        <v>4.5999999999999996</v>
      </c>
      <c r="N10" s="50">
        <v>5.5</v>
      </c>
      <c r="O10" s="50">
        <f t="shared" si="22"/>
        <v>25.299999999999997</v>
      </c>
      <c r="P10" s="8" t="s">
        <v>21</v>
      </c>
      <c r="Q10" s="8" t="s">
        <v>21</v>
      </c>
      <c r="R10" s="8" t="s">
        <v>21</v>
      </c>
      <c r="S10" s="8" t="s">
        <v>21</v>
      </c>
      <c r="T10" s="8" t="s">
        <v>21</v>
      </c>
      <c r="U10" s="57" t="s">
        <v>21</v>
      </c>
      <c r="V10" s="25" t="s">
        <v>21</v>
      </c>
      <c r="W10" s="67">
        <f t="shared" si="25"/>
        <v>18</v>
      </c>
      <c r="X10" s="68">
        <v>144</v>
      </c>
      <c r="Y10" s="68">
        <v>570</v>
      </c>
      <c r="Z10" s="63">
        <f t="shared" si="3"/>
        <v>2.375</v>
      </c>
      <c r="AA10" s="64">
        <f t="shared" si="4"/>
        <v>0.152</v>
      </c>
      <c r="AB10" s="63">
        <f t="shared" si="5"/>
        <v>19</v>
      </c>
      <c r="AC10" s="64">
        <f t="shared" si="6"/>
        <v>0.152</v>
      </c>
      <c r="AD10" s="63">
        <f t="shared" si="7"/>
        <v>120</v>
      </c>
      <c r="AE10" s="64">
        <f t="shared" si="8"/>
        <v>0.26666666666666666</v>
      </c>
      <c r="AF10" s="69">
        <f t="shared" si="23"/>
        <v>0.71146245059288549</v>
      </c>
      <c r="AG10" s="65">
        <f t="shared" si="10"/>
        <v>9.3873517786561278E-2</v>
      </c>
      <c r="AH10" s="69">
        <f t="shared" si="11"/>
        <v>5.6916996047430839</v>
      </c>
      <c r="AI10" s="65">
        <f t="shared" si="12"/>
        <v>0.75098814229249022</v>
      </c>
      <c r="AJ10" s="69">
        <f t="shared" si="13"/>
        <v>22.529644268774707</v>
      </c>
      <c r="AK10" s="65">
        <f t="shared" si="14"/>
        <v>4.7430830039525702</v>
      </c>
      <c r="AL10" s="70"/>
      <c r="AM10" s="71">
        <f t="shared" si="24"/>
        <v>15.625</v>
      </c>
      <c r="AN10" s="15">
        <v>125</v>
      </c>
      <c r="AO10" s="15">
        <v>450</v>
      </c>
      <c r="AP10" s="16">
        <f t="shared" si="15"/>
        <v>0.61758893280632421</v>
      </c>
      <c r="AQ10" s="16">
        <f t="shared" si="16"/>
        <v>4.9407114624505937</v>
      </c>
      <c r="AR10" s="72">
        <f t="shared" si="17"/>
        <v>17.786561264822137</v>
      </c>
      <c r="AS10" s="8"/>
    </row>
    <row r="11" spans="1:45" x14ac:dyDescent="0.25">
      <c r="A11" s="6" t="s">
        <v>28</v>
      </c>
      <c r="B11" s="6" t="s">
        <v>528</v>
      </c>
      <c r="C11" s="7" t="s">
        <v>29</v>
      </c>
      <c r="D11" s="9" t="s">
        <v>30</v>
      </c>
      <c r="E11" s="10" t="s">
        <v>31</v>
      </c>
      <c r="F11" s="11" t="s">
        <v>529</v>
      </c>
      <c r="G11" s="21" t="s">
        <v>233</v>
      </c>
      <c r="H11" s="8" t="s">
        <v>102</v>
      </c>
      <c r="I11" s="12" t="str">
        <f t="shared" si="19"/>
        <v>3 Mills Studios: Studio 4</v>
      </c>
      <c r="J11" s="13">
        <f t="shared" si="20"/>
        <v>33.661417374000003</v>
      </c>
      <c r="K11" s="13">
        <f t="shared" si="20"/>
        <v>22.637795310000001</v>
      </c>
      <c r="L11" s="14">
        <f t="shared" si="21"/>
        <v>762.02027635708987</v>
      </c>
      <c r="M11" s="50">
        <v>10.26</v>
      </c>
      <c r="N11" s="50">
        <v>6.9</v>
      </c>
      <c r="O11" s="50">
        <f t="shared" si="22"/>
        <v>70.793999999999997</v>
      </c>
      <c r="P11" s="8" t="s">
        <v>21</v>
      </c>
      <c r="Q11" s="8" t="s">
        <v>21</v>
      </c>
      <c r="R11" s="8" t="s">
        <v>21</v>
      </c>
      <c r="S11" s="8" t="s">
        <v>21</v>
      </c>
      <c r="T11" s="8" t="s">
        <v>21</v>
      </c>
      <c r="U11" s="57" t="s">
        <v>21</v>
      </c>
      <c r="V11" s="25" t="s">
        <v>21</v>
      </c>
      <c r="W11" s="67">
        <f t="shared" si="25"/>
        <v>28.125</v>
      </c>
      <c r="X11" s="68">
        <v>225</v>
      </c>
      <c r="Y11" s="68">
        <v>900</v>
      </c>
      <c r="Z11" s="63">
        <f t="shared" si="3"/>
        <v>6.25</v>
      </c>
      <c r="AA11" s="64">
        <f t="shared" si="4"/>
        <v>0.2857142857142857</v>
      </c>
      <c r="AB11" s="63">
        <f t="shared" si="5"/>
        <v>50</v>
      </c>
      <c r="AC11" s="64">
        <f t="shared" si="6"/>
        <v>0.2857142857142857</v>
      </c>
      <c r="AD11" s="63">
        <f t="shared" si="7"/>
        <v>200</v>
      </c>
      <c r="AE11" s="64">
        <f t="shared" si="8"/>
        <v>0.2857142857142857</v>
      </c>
      <c r="AF11" s="69">
        <f t="shared" si="23"/>
        <v>0.39727943046020853</v>
      </c>
      <c r="AG11" s="65">
        <f t="shared" si="10"/>
        <v>8.828431788004637E-2</v>
      </c>
      <c r="AH11" s="69">
        <f t="shared" si="11"/>
        <v>3.1782354436816682</v>
      </c>
      <c r="AI11" s="65">
        <f t="shared" si="12"/>
        <v>0.70627454304037096</v>
      </c>
      <c r="AJ11" s="69">
        <f t="shared" si="13"/>
        <v>12.712941774726673</v>
      </c>
      <c r="AK11" s="65">
        <f t="shared" si="14"/>
        <v>2.8250981721614838</v>
      </c>
      <c r="AL11" s="70"/>
      <c r="AM11" s="71">
        <f t="shared" si="24"/>
        <v>21.875</v>
      </c>
      <c r="AN11" s="15">
        <v>175</v>
      </c>
      <c r="AO11" s="15">
        <v>700</v>
      </c>
      <c r="AP11" s="16">
        <f t="shared" si="15"/>
        <v>0.30899511258016216</v>
      </c>
      <c r="AQ11" s="16">
        <f t="shared" si="16"/>
        <v>2.4719609006412973</v>
      </c>
      <c r="AR11" s="72">
        <f t="shared" si="17"/>
        <v>9.887843602565189</v>
      </c>
      <c r="AS11" s="8"/>
    </row>
    <row r="12" spans="1:45" x14ac:dyDescent="0.25">
      <c r="A12" s="6" t="s">
        <v>28</v>
      </c>
      <c r="B12" s="6" t="s">
        <v>528</v>
      </c>
      <c r="C12" s="7" t="s">
        <v>29</v>
      </c>
      <c r="D12" s="9" t="s">
        <v>30</v>
      </c>
      <c r="E12" s="10" t="s">
        <v>31</v>
      </c>
      <c r="F12" s="11" t="s">
        <v>529</v>
      </c>
      <c r="G12" s="21" t="s">
        <v>233</v>
      </c>
      <c r="H12" s="8" t="s">
        <v>92</v>
      </c>
      <c r="I12" s="12" t="str">
        <f t="shared" si="19"/>
        <v>3 Mills Studios: Studio 5</v>
      </c>
      <c r="J12" s="13">
        <f t="shared" si="20"/>
        <v>61.975065711000006</v>
      </c>
      <c r="K12" s="13">
        <f t="shared" si="20"/>
        <v>30.839895060000003</v>
      </c>
      <c r="L12" s="14">
        <f t="shared" si="21"/>
        <v>1911.3045228638448</v>
      </c>
      <c r="M12" s="50">
        <v>18.89</v>
      </c>
      <c r="N12" s="50">
        <v>9.4</v>
      </c>
      <c r="O12" s="50">
        <f t="shared" si="22"/>
        <v>177.566</v>
      </c>
      <c r="P12" s="8" t="s">
        <v>21</v>
      </c>
      <c r="Q12" s="8" t="s">
        <v>21</v>
      </c>
      <c r="R12" s="8" t="s">
        <v>21</v>
      </c>
      <c r="S12" s="8" t="s">
        <v>21</v>
      </c>
      <c r="T12" s="8" t="s">
        <v>21</v>
      </c>
      <c r="U12" s="57" t="s">
        <v>21</v>
      </c>
      <c r="V12" s="25" t="s">
        <v>21</v>
      </c>
      <c r="W12" s="67">
        <f t="shared" si="25"/>
        <v>63.75</v>
      </c>
      <c r="X12" s="68">
        <v>510</v>
      </c>
      <c r="Y12" s="68">
        <v>2040</v>
      </c>
      <c r="Z12" s="63">
        <f t="shared" si="3"/>
        <v>13.75</v>
      </c>
      <c r="AA12" s="64">
        <f t="shared" si="4"/>
        <v>0.27500000000000002</v>
      </c>
      <c r="AB12" s="63">
        <f t="shared" si="5"/>
        <v>110</v>
      </c>
      <c r="AC12" s="64">
        <f t="shared" si="6"/>
        <v>0.27500000000000002</v>
      </c>
      <c r="AD12" s="63">
        <f t="shared" si="7"/>
        <v>440</v>
      </c>
      <c r="AE12" s="64">
        <f t="shared" si="8"/>
        <v>0.27500000000000002</v>
      </c>
      <c r="AF12" s="69">
        <f t="shared" si="23"/>
        <v>0.35902143428359035</v>
      </c>
      <c r="AG12" s="65">
        <f t="shared" si="10"/>
        <v>7.743599562979403E-2</v>
      </c>
      <c r="AH12" s="69">
        <f t="shared" si="11"/>
        <v>2.8721714742687228</v>
      </c>
      <c r="AI12" s="65">
        <f t="shared" si="12"/>
        <v>0.61948796503835224</v>
      </c>
      <c r="AJ12" s="69">
        <f t="shared" si="13"/>
        <v>11.488685897074891</v>
      </c>
      <c r="AK12" s="65">
        <f t="shared" si="14"/>
        <v>2.477951860153409</v>
      </c>
      <c r="AL12" s="70"/>
      <c r="AM12" s="71">
        <f t="shared" si="24"/>
        <v>50</v>
      </c>
      <c r="AN12" s="15">
        <v>400</v>
      </c>
      <c r="AO12" s="15">
        <v>1600</v>
      </c>
      <c r="AP12" s="16">
        <f t="shared" si="15"/>
        <v>0.28158543865379632</v>
      </c>
      <c r="AQ12" s="16">
        <f t="shared" si="16"/>
        <v>2.2526835092303705</v>
      </c>
      <c r="AR12" s="72">
        <f t="shared" si="17"/>
        <v>9.0107340369214821</v>
      </c>
      <c r="AS12" s="8"/>
    </row>
    <row r="13" spans="1:45" x14ac:dyDescent="0.25">
      <c r="A13" s="6" t="s">
        <v>28</v>
      </c>
      <c r="B13" s="6" t="s">
        <v>528</v>
      </c>
      <c r="C13" s="7" t="s">
        <v>29</v>
      </c>
      <c r="D13" s="9" t="s">
        <v>30</v>
      </c>
      <c r="E13" s="10" t="s">
        <v>31</v>
      </c>
      <c r="F13" s="11" t="s">
        <v>529</v>
      </c>
      <c r="G13" s="21" t="s">
        <v>233</v>
      </c>
      <c r="H13" s="8" t="s">
        <v>161</v>
      </c>
      <c r="I13" s="12" t="str">
        <f t="shared" si="19"/>
        <v>3 Mills Studios: Studio 6</v>
      </c>
      <c r="J13" s="13">
        <f t="shared" si="20"/>
        <v>62.631233691000006</v>
      </c>
      <c r="K13" s="13">
        <f t="shared" si="20"/>
        <v>40.026246780000001</v>
      </c>
      <c r="L13" s="14">
        <f t="shared" si="21"/>
        <v>2506.8932158518164</v>
      </c>
      <c r="M13" s="50">
        <v>19.09</v>
      </c>
      <c r="N13" s="50">
        <v>12.2</v>
      </c>
      <c r="O13" s="50">
        <f t="shared" si="22"/>
        <v>232.898</v>
      </c>
      <c r="P13" s="8" t="s">
        <v>21</v>
      </c>
      <c r="Q13" s="8" t="s">
        <v>21</v>
      </c>
      <c r="R13" s="8" t="s">
        <v>21</v>
      </c>
      <c r="S13" s="8" t="s">
        <v>21</v>
      </c>
      <c r="T13" s="8" t="s">
        <v>21</v>
      </c>
      <c r="U13" s="57" t="s">
        <v>21</v>
      </c>
      <c r="V13" s="25" t="s">
        <v>21</v>
      </c>
      <c r="W13" s="67">
        <f t="shared" si="25"/>
        <v>63.75</v>
      </c>
      <c r="X13" s="68">
        <v>510</v>
      </c>
      <c r="Y13" s="68">
        <v>2040</v>
      </c>
      <c r="Z13" s="63">
        <f t="shared" si="3"/>
        <v>13.75</v>
      </c>
      <c r="AA13" s="64">
        <f t="shared" si="4"/>
        <v>0.27500000000000002</v>
      </c>
      <c r="AB13" s="63">
        <f t="shared" si="5"/>
        <v>110</v>
      </c>
      <c r="AC13" s="64">
        <f t="shared" si="6"/>
        <v>0.27500000000000002</v>
      </c>
      <c r="AD13" s="63">
        <f t="shared" si="7"/>
        <v>440</v>
      </c>
      <c r="AE13" s="64">
        <f t="shared" si="8"/>
        <v>0.27500000000000002</v>
      </c>
      <c r="AF13" s="69">
        <f t="shared" si="23"/>
        <v>0.27372497831668802</v>
      </c>
      <c r="AG13" s="65">
        <f t="shared" si="10"/>
        <v>5.9038720813403306E-2</v>
      </c>
      <c r="AH13" s="69">
        <f t="shared" si="11"/>
        <v>2.1897998265335041</v>
      </c>
      <c r="AI13" s="65">
        <f t="shared" si="12"/>
        <v>0.47230976650722645</v>
      </c>
      <c r="AJ13" s="69">
        <f t="shared" si="13"/>
        <v>8.7591993061340165</v>
      </c>
      <c r="AK13" s="65">
        <f t="shared" si="14"/>
        <v>1.8892390660289058</v>
      </c>
      <c r="AL13" s="70"/>
      <c r="AM13" s="71">
        <f t="shared" si="24"/>
        <v>50</v>
      </c>
      <c r="AN13" s="15">
        <v>400</v>
      </c>
      <c r="AO13" s="15">
        <v>1600</v>
      </c>
      <c r="AP13" s="16">
        <f t="shared" si="15"/>
        <v>0.21468625750328471</v>
      </c>
      <c r="AQ13" s="16">
        <f t="shared" si="16"/>
        <v>1.7174900600262777</v>
      </c>
      <c r="AR13" s="72">
        <f t="shared" si="17"/>
        <v>6.8699602401051107</v>
      </c>
      <c r="AS13" s="8"/>
    </row>
    <row r="14" spans="1:45" s="21" customFormat="1" x14ac:dyDescent="0.25">
      <c r="A14" s="12" t="s">
        <v>32</v>
      </c>
      <c r="B14" s="12" t="s">
        <v>33</v>
      </c>
      <c r="C14" s="12" t="s">
        <v>34</v>
      </c>
      <c r="D14" s="12" t="s">
        <v>35</v>
      </c>
      <c r="E14" s="11" t="s">
        <v>36</v>
      </c>
      <c r="F14" s="11" t="s">
        <v>37</v>
      </c>
      <c r="G14" s="12" t="s">
        <v>39</v>
      </c>
      <c r="H14" s="12" t="s">
        <v>38</v>
      </c>
      <c r="I14" s="12" t="str">
        <f t="shared" si="19"/>
        <v>Abacus Arts: Single space</v>
      </c>
      <c r="J14" s="12">
        <v>40</v>
      </c>
      <c r="K14" s="12">
        <v>31.5</v>
      </c>
      <c r="L14" s="17">
        <f t="shared" si="21"/>
        <v>1260</v>
      </c>
      <c r="M14" s="37">
        <v>12.2</v>
      </c>
      <c r="N14" s="37">
        <v>9.6999999999999993</v>
      </c>
      <c r="O14" s="37">
        <f t="shared" si="22"/>
        <v>118.33999999999999</v>
      </c>
      <c r="P14" s="12" t="s">
        <v>9</v>
      </c>
      <c r="Q14" s="12" t="s">
        <v>21</v>
      </c>
      <c r="R14" s="12" t="s">
        <v>9</v>
      </c>
      <c r="S14" s="12" t="s">
        <v>9</v>
      </c>
      <c r="T14" s="12" t="s">
        <v>9</v>
      </c>
      <c r="U14" s="12" t="s">
        <v>9</v>
      </c>
      <c r="V14" s="12" t="s">
        <v>9</v>
      </c>
      <c r="W14" s="73">
        <f>X14/8</f>
        <v>30</v>
      </c>
      <c r="X14" s="68">
        <v>240</v>
      </c>
      <c r="Y14" s="68">
        <v>780</v>
      </c>
      <c r="Z14" s="63">
        <f t="shared" si="3"/>
        <v>6.25</v>
      </c>
      <c r="AA14" s="64">
        <f t="shared" si="4"/>
        <v>0.26315789473684209</v>
      </c>
      <c r="AB14" s="63">
        <f t="shared" si="5"/>
        <v>50</v>
      </c>
      <c r="AC14" s="64">
        <f t="shared" si="6"/>
        <v>0.26315789473684209</v>
      </c>
      <c r="AD14" s="63">
        <f t="shared" si="7"/>
        <v>-50</v>
      </c>
      <c r="AE14" s="64">
        <f t="shared" si="8"/>
        <v>-6.0240963855421686E-2</v>
      </c>
      <c r="AF14" s="69">
        <f t="shared" si="23"/>
        <v>0.2535068446848065</v>
      </c>
      <c r="AG14" s="65">
        <f t="shared" si="10"/>
        <v>5.2813925976001347E-2</v>
      </c>
      <c r="AH14" s="69">
        <f t="shared" si="11"/>
        <v>2.028054757478452</v>
      </c>
      <c r="AI14" s="65">
        <f t="shared" si="12"/>
        <v>0.42251140780801077</v>
      </c>
      <c r="AJ14" s="69">
        <f t="shared" si="13"/>
        <v>6.5911779618049691</v>
      </c>
      <c r="AK14" s="65">
        <f t="shared" si="14"/>
        <v>-0.42251140780801144</v>
      </c>
      <c r="AL14" s="70"/>
      <c r="AM14" s="73">
        <f t="shared" si="24"/>
        <v>23.75</v>
      </c>
      <c r="AN14" s="18">
        <v>190</v>
      </c>
      <c r="AO14" s="18">
        <v>830</v>
      </c>
      <c r="AP14" s="16">
        <f t="shared" si="15"/>
        <v>0.20069291870880515</v>
      </c>
      <c r="AQ14" s="16">
        <f t="shared" si="16"/>
        <v>1.6055433496704412</v>
      </c>
      <c r="AR14" s="72">
        <f t="shared" si="17"/>
        <v>7.0136893696129805</v>
      </c>
      <c r="AS14" s="12" t="s">
        <v>40</v>
      </c>
    </row>
    <row r="15" spans="1:45" s="21" customFormat="1" x14ac:dyDescent="0.25">
      <c r="A15" s="12" t="s">
        <v>44</v>
      </c>
      <c r="B15" s="12" t="s">
        <v>45</v>
      </c>
      <c r="C15" s="12" t="s">
        <v>46</v>
      </c>
      <c r="D15" s="12" t="s">
        <v>47</v>
      </c>
      <c r="E15" s="11" t="s">
        <v>48</v>
      </c>
      <c r="F15" s="11" t="s">
        <v>49</v>
      </c>
      <c r="G15" s="12" t="s">
        <v>57</v>
      </c>
      <c r="H15" s="12" t="s">
        <v>50</v>
      </c>
      <c r="I15" s="12" t="str">
        <f t="shared" ref="I15:I24" si="26">A15&amp;": "&amp;H15</f>
        <v>Actors Centre: Vocal &amp; Singing Studio</v>
      </c>
      <c r="J15" s="12">
        <v>10</v>
      </c>
      <c r="K15" s="12">
        <v>15</v>
      </c>
      <c r="L15" s="17">
        <f t="shared" ref="L15:L24" si="27">J15*K15</f>
        <v>150</v>
      </c>
      <c r="M15" s="37">
        <v>3</v>
      </c>
      <c r="N15" s="37">
        <v>4.5</v>
      </c>
      <c r="O15" s="37">
        <f t="shared" ref="O15:O24" si="28">M15*N15</f>
        <v>13.5</v>
      </c>
      <c r="P15" s="12" t="s">
        <v>9</v>
      </c>
      <c r="Q15" s="12" t="s">
        <v>21</v>
      </c>
      <c r="R15" s="12" t="s">
        <v>21</v>
      </c>
      <c r="S15" s="12" t="s">
        <v>21</v>
      </c>
      <c r="T15" s="12" t="s">
        <v>21</v>
      </c>
      <c r="U15" s="12" t="s">
        <v>9</v>
      </c>
      <c r="V15" s="12" t="s">
        <v>9</v>
      </c>
      <c r="W15" s="74">
        <v>22</v>
      </c>
      <c r="X15" s="74">
        <v>135</v>
      </c>
      <c r="Y15" s="73">
        <f t="shared" ref="Y15:Y21" si="29">X15*5</f>
        <v>675</v>
      </c>
      <c r="Z15" s="63">
        <f t="shared" si="3"/>
        <v>0</v>
      </c>
      <c r="AA15" s="64">
        <f t="shared" si="4"/>
        <v>0</v>
      </c>
      <c r="AB15" s="63">
        <f t="shared" si="5"/>
        <v>0</v>
      </c>
      <c r="AC15" s="64">
        <f t="shared" si="6"/>
        <v>0</v>
      </c>
      <c r="AD15" s="63">
        <f t="shared" si="7"/>
        <v>0</v>
      </c>
      <c r="AE15" s="64">
        <f t="shared" si="8"/>
        <v>0</v>
      </c>
      <c r="AF15" s="69">
        <f t="shared" ref="AF15:AF78" si="30">W15/O15</f>
        <v>1.6296296296296295</v>
      </c>
      <c r="AG15" s="65">
        <f t="shared" si="10"/>
        <v>0</v>
      </c>
      <c r="AH15" s="69">
        <f t="shared" si="11"/>
        <v>10</v>
      </c>
      <c r="AI15" s="65">
        <f t="shared" si="12"/>
        <v>0</v>
      </c>
      <c r="AJ15" s="69">
        <f t="shared" si="13"/>
        <v>50</v>
      </c>
      <c r="AK15" s="65">
        <f t="shared" si="14"/>
        <v>0</v>
      </c>
      <c r="AL15" s="75"/>
      <c r="AM15" s="19">
        <v>22</v>
      </c>
      <c r="AN15" s="18">
        <v>135</v>
      </c>
      <c r="AO15" s="20">
        <f>AN15*5</f>
        <v>675</v>
      </c>
      <c r="AP15" s="16">
        <f t="shared" si="15"/>
        <v>1.6296296296296295</v>
      </c>
      <c r="AQ15" s="16">
        <f t="shared" si="16"/>
        <v>10</v>
      </c>
      <c r="AR15" s="72">
        <f t="shared" si="17"/>
        <v>50</v>
      </c>
      <c r="AS15" s="12"/>
    </row>
    <row r="16" spans="1:45" s="21" customFormat="1" x14ac:dyDescent="0.25">
      <c r="A16" s="12" t="s">
        <v>44</v>
      </c>
      <c r="B16" s="12" t="s">
        <v>45</v>
      </c>
      <c r="C16" s="12" t="s">
        <v>46</v>
      </c>
      <c r="D16" s="12" t="s">
        <v>47</v>
      </c>
      <c r="E16" s="11" t="s">
        <v>48</v>
      </c>
      <c r="F16" s="11" t="s">
        <v>49</v>
      </c>
      <c r="G16" s="12" t="s">
        <v>57</v>
      </c>
      <c r="H16" s="12" t="s">
        <v>51</v>
      </c>
      <c r="I16" s="12" t="str">
        <f t="shared" si="26"/>
        <v>Actors Centre: Patricia Lawrence Room</v>
      </c>
      <c r="J16" s="12">
        <v>30</v>
      </c>
      <c r="K16" s="12">
        <v>14</v>
      </c>
      <c r="L16" s="17">
        <f t="shared" si="27"/>
        <v>420</v>
      </c>
      <c r="M16" s="37">
        <v>9.1</v>
      </c>
      <c r="N16" s="37">
        <v>4.2</v>
      </c>
      <c r="O16" s="37">
        <f t="shared" si="28"/>
        <v>38.22</v>
      </c>
      <c r="P16" s="12" t="s">
        <v>9</v>
      </c>
      <c r="Q16" s="12" t="s">
        <v>21</v>
      </c>
      <c r="R16" s="12" t="s">
        <v>21</v>
      </c>
      <c r="S16" s="12" t="s">
        <v>21</v>
      </c>
      <c r="T16" s="12" t="s">
        <v>21</v>
      </c>
      <c r="U16" s="12" t="s">
        <v>21</v>
      </c>
      <c r="V16" s="12" t="s">
        <v>21</v>
      </c>
      <c r="W16" s="74">
        <v>24.5</v>
      </c>
      <c r="X16" s="74">
        <v>155</v>
      </c>
      <c r="Y16" s="73">
        <f t="shared" si="29"/>
        <v>775</v>
      </c>
      <c r="Z16" s="63">
        <f t="shared" si="3"/>
        <v>0</v>
      </c>
      <c r="AA16" s="64">
        <f t="shared" si="4"/>
        <v>0</v>
      </c>
      <c r="AB16" s="63">
        <f t="shared" si="5"/>
        <v>0</v>
      </c>
      <c r="AC16" s="64">
        <f t="shared" si="6"/>
        <v>0</v>
      </c>
      <c r="AD16" s="63">
        <f t="shared" si="7"/>
        <v>0</v>
      </c>
      <c r="AE16" s="64">
        <f t="shared" si="8"/>
        <v>0</v>
      </c>
      <c r="AF16" s="69">
        <f t="shared" si="30"/>
        <v>0.64102564102564108</v>
      </c>
      <c r="AG16" s="65">
        <f t="shared" si="10"/>
        <v>0</v>
      </c>
      <c r="AH16" s="69">
        <f t="shared" si="11"/>
        <v>4.0554683411826273</v>
      </c>
      <c r="AI16" s="65">
        <f t="shared" si="12"/>
        <v>0</v>
      </c>
      <c r="AJ16" s="69">
        <f t="shared" si="13"/>
        <v>20.277341705913134</v>
      </c>
      <c r="AK16" s="65">
        <f t="shared" si="14"/>
        <v>0</v>
      </c>
      <c r="AL16" s="75"/>
      <c r="AM16" s="19">
        <v>24.5</v>
      </c>
      <c r="AN16" s="18">
        <v>155</v>
      </c>
      <c r="AO16" s="20">
        <f>AN16*5</f>
        <v>775</v>
      </c>
      <c r="AP16" s="16">
        <f t="shared" si="15"/>
        <v>0.64102564102564108</v>
      </c>
      <c r="AQ16" s="16">
        <f t="shared" si="16"/>
        <v>4.0554683411826273</v>
      </c>
      <c r="AR16" s="72">
        <f t="shared" si="17"/>
        <v>20.277341705913134</v>
      </c>
      <c r="AS16" s="12" t="s">
        <v>52</v>
      </c>
    </row>
    <row r="17" spans="1:45" s="21" customFormat="1" x14ac:dyDescent="0.25">
      <c r="A17" s="37" t="s">
        <v>44</v>
      </c>
      <c r="B17" s="12" t="s">
        <v>45</v>
      </c>
      <c r="C17" s="12" t="s">
        <v>46</v>
      </c>
      <c r="D17" s="12" t="s">
        <v>47</v>
      </c>
      <c r="E17" s="11" t="s">
        <v>48</v>
      </c>
      <c r="F17" s="11" t="s">
        <v>49</v>
      </c>
      <c r="G17" s="12" t="s">
        <v>57</v>
      </c>
      <c r="H17" s="12" t="s">
        <v>53</v>
      </c>
      <c r="I17" s="12" t="str">
        <f t="shared" si="26"/>
        <v>Actors Centre: Rehearsal Studio</v>
      </c>
      <c r="J17" s="12">
        <v>21</v>
      </c>
      <c r="K17" s="12">
        <v>20</v>
      </c>
      <c r="L17" s="17">
        <f t="shared" si="27"/>
        <v>420</v>
      </c>
      <c r="M17" s="37">
        <v>6.5</v>
      </c>
      <c r="N17" s="37">
        <v>6.4</v>
      </c>
      <c r="O17" s="37">
        <f t="shared" si="28"/>
        <v>41.6</v>
      </c>
      <c r="P17" s="12" t="s">
        <v>9</v>
      </c>
      <c r="Q17" s="12" t="s">
        <v>21</v>
      </c>
      <c r="R17" s="12" t="s">
        <v>21</v>
      </c>
      <c r="S17" s="12" t="s">
        <v>21</v>
      </c>
      <c r="T17" s="12" t="s">
        <v>9</v>
      </c>
      <c r="U17" s="12" t="s">
        <v>21</v>
      </c>
      <c r="V17" s="12" t="s">
        <v>21</v>
      </c>
      <c r="W17" s="74">
        <v>27.5</v>
      </c>
      <c r="X17" s="74">
        <v>180</v>
      </c>
      <c r="Y17" s="73">
        <f t="shared" si="29"/>
        <v>900</v>
      </c>
      <c r="Z17" s="63">
        <f t="shared" si="3"/>
        <v>0</v>
      </c>
      <c r="AA17" s="64">
        <f t="shared" si="4"/>
        <v>0</v>
      </c>
      <c r="AB17" s="63">
        <f t="shared" si="5"/>
        <v>0</v>
      </c>
      <c r="AC17" s="64">
        <f t="shared" si="6"/>
        <v>0</v>
      </c>
      <c r="AD17" s="63">
        <f t="shared" si="7"/>
        <v>0</v>
      </c>
      <c r="AE17" s="64">
        <f t="shared" si="8"/>
        <v>0</v>
      </c>
      <c r="AF17" s="69">
        <f t="shared" si="30"/>
        <v>0.66105769230769229</v>
      </c>
      <c r="AG17" s="65">
        <f t="shared" si="10"/>
        <v>0</v>
      </c>
      <c r="AH17" s="69">
        <f t="shared" si="11"/>
        <v>4.3269230769230766</v>
      </c>
      <c r="AI17" s="65">
        <f t="shared" si="12"/>
        <v>0</v>
      </c>
      <c r="AJ17" s="69">
        <f t="shared" si="13"/>
        <v>21.634615384615383</v>
      </c>
      <c r="AK17" s="65">
        <f t="shared" si="14"/>
        <v>0</v>
      </c>
      <c r="AL17" s="75"/>
      <c r="AM17" s="19">
        <v>27.5</v>
      </c>
      <c r="AN17" s="18">
        <v>180</v>
      </c>
      <c r="AO17" s="20">
        <f>AN17*5</f>
        <v>900</v>
      </c>
      <c r="AP17" s="16">
        <f t="shared" si="15"/>
        <v>0.66105769230769229</v>
      </c>
      <c r="AQ17" s="16">
        <f t="shared" si="16"/>
        <v>4.3269230769230766</v>
      </c>
      <c r="AR17" s="72">
        <f t="shared" si="17"/>
        <v>21.634615384615383</v>
      </c>
      <c r="AS17" s="12"/>
    </row>
    <row r="18" spans="1:45" s="21" customFormat="1" x14ac:dyDescent="0.25">
      <c r="A18" s="12" t="s">
        <v>44</v>
      </c>
      <c r="B18" s="12" t="s">
        <v>45</v>
      </c>
      <c r="C18" s="12" t="s">
        <v>46</v>
      </c>
      <c r="D18" s="12" t="s">
        <v>47</v>
      </c>
      <c r="E18" s="11" t="s">
        <v>48</v>
      </c>
      <c r="F18" s="11" t="s">
        <v>49</v>
      </c>
      <c r="G18" s="12" t="s">
        <v>57</v>
      </c>
      <c r="H18" s="12" t="s">
        <v>559</v>
      </c>
      <c r="I18" s="12" t="str">
        <f t="shared" si="26"/>
        <v>Actors Centre: John Thaw Studio</v>
      </c>
      <c r="J18" s="12">
        <v>29</v>
      </c>
      <c r="K18" s="12">
        <v>22</v>
      </c>
      <c r="L18" s="17">
        <f t="shared" si="27"/>
        <v>638</v>
      </c>
      <c r="M18" s="37">
        <v>8.8000000000000007</v>
      </c>
      <c r="N18" s="37">
        <v>6.7</v>
      </c>
      <c r="O18" s="37">
        <f t="shared" si="28"/>
        <v>58.960000000000008</v>
      </c>
      <c r="P18" s="12" t="s">
        <v>9</v>
      </c>
      <c r="Q18" s="12" t="s">
        <v>9</v>
      </c>
      <c r="R18" s="12" t="s">
        <v>21</v>
      </c>
      <c r="S18" s="12" t="s">
        <v>9</v>
      </c>
      <c r="T18" s="12" t="s">
        <v>21</v>
      </c>
      <c r="U18" s="12" t="s">
        <v>9</v>
      </c>
      <c r="V18" s="12" t="s">
        <v>21</v>
      </c>
      <c r="W18" s="74">
        <v>32.5</v>
      </c>
      <c r="X18" s="74">
        <v>210</v>
      </c>
      <c r="Y18" s="73">
        <f t="shared" si="29"/>
        <v>1050</v>
      </c>
      <c r="Z18" s="63">
        <f t="shared" si="3"/>
        <v>0</v>
      </c>
      <c r="AA18" s="64">
        <f t="shared" si="4"/>
        <v>0</v>
      </c>
      <c r="AB18" s="63">
        <f t="shared" si="5"/>
        <v>0</v>
      </c>
      <c r="AC18" s="64">
        <f t="shared" si="6"/>
        <v>0</v>
      </c>
      <c r="AD18" s="63">
        <f t="shared" si="7"/>
        <v>0</v>
      </c>
      <c r="AE18" s="64">
        <f t="shared" si="8"/>
        <v>0</v>
      </c>
      <c r="AF18" s="69">
        <f t="shared" si="30"/>
        <v>0.55122116689280864</v>
      </c>
      <c r="AG18" s="65">
        <f t="shared" si="10"/>
        <v>0</v>
      </c>
      <c r="AH18" s="69">
        <f t="shared" si="11"/>
        <v>3.561736770691994</v>
      </c>
      <c r="AI18" s="65">
        <f t="shared" si="12"/>
        <v>0</v>
      </c>
      <c r="AJ18" s="69">
        <f t="shared" si="13"/>
        <v>17.808683853459971</v>
      </c>
      <c r="AK18" s="65">
        <f t="shared" si="14"/>
        <v>0</v>
      </c>
      <c r="AL18" s="75"/>
      <c r="AM18" s="19">
        <v>32.5</v>
      </c>
      <c r="AN18" s="18">
        <v>210</v>
      </c>
      <c r="AO18" s="20">
        <f>AN18*5</f>
        <v>1050</v>
      </c>
      <c r="AP18" s="16">
        <f t="shared" si="15"/>
        <v>0.55122116689280864</v>
      </c>
      <c r="AQ18" s="16">
        <f t="shared" si="16"/>
        <v>3.561736770691994</v>
      </c>
      <c r="AR18" s="72">
        <f t="shared" si="17"/>
        <v>17.808683853459971</v>
      </c>
      <c r="AS18" s="12" t="s">
        <v>54</v>
      </c>
    </row>
    <row r="19" spans="1:45" s="21" customFormat="1" x14ac:dyDescent="0.25">
      <c r="A19" s="12" t="s">
        <v>44</v>
      </c>
      <c r="B19" s="12" t="s">
        <v>45</v>
      </c>
      <c r="C19" s="12" t="s">
        <v>46</v>
      </c>
      <c r="D19" s="12" t="s">
        <v>47</v>
      </c>
      <c r="E19" s="11" t="s">
        <v>48</v>
      </c>
      <c r="F19" s="11" t="s">
        <v>49</v>
      </c>
      <c r="G19" s="12" t="s">
        <v>57</v>
      </c>
      <c r="H19" s="12" t="s">
        <v>55</v>
      </c>
      <c r="I19" s="12" t="str">
        <f t="shared" si="26"/>
        <v>Actors Centre: John Curry Room</v>
      </c>
      <c r="J19" s="12">
        <v>30</v>
      </c>
      <c r="K19" s="12">
        <v>16</v>
      </c>
      <c r="L19" s="17">
        <f t="shared" si="27"/>
        <v>480</v>
      </c>
      <c r="M19" s="37">
        <v>9.1</v>
      </c>
      <c r="N19" s="37">
        <v>4.8</v>
      </c>
      <c r="O19" s="37">
        <f t="shared" si="28"/>
        <v>43.68</v>
      </c>
      <c r="P19" s="12" t="s">
        <v>9</v>
      </c>
      <c r="Q19" s="12" t="s">
        <v>21</v>
      </c>
      <c r="R19" s="12" t="s">
        <v>21</v>
      </c>
      <c r="S19" s="12" t="s">
        <v>21</v>
      </c>
      <c r="T19" s="12" t="s">
        <v>21</v>
      </c>
      <c r="U19" s="12" t="s">
        <v>9</v>
      </c>
      <c r="V19" s="12" t="s">
        <v>9</v>
      </c>
      <c r="W19" s="74">
        <v>37</v>
      </c>
      <c r="X19" s="74">
        <v>225</v>
      </c>
      <c r="Y19" s="73">
        <f t="shared" si="29"/>
        <v>1125</v>
      </c>
      <c r="Z19" s="63">
        <f t="shared" si="3"/>
        <v>0</v>
      </c>
      <c r="AA19" s="64">
        <f t="shared" si="4"/>
        <v>0</v>
      </c>
      <c r="AB19" s="63">
        <f t="shared" si="5"/>
        <v>0</v>
      </c>
      <c r="AC19" s="64">
        <f t="shared" si="6"/>
        <v>0</v>
      </c>
      <c r="AD19" s="63">
        <f t="shared" si="7"/>
        <v>0</v>
      </c>
      <c r="AE19" s="64">
        <f t="shared" si="8"/>
        <v>0</v>
      </c>
      <c r="AF19" s="69">
        <f t="shared" si="30"/>
        <v>0.84706959706959706</v>
      </c>
      <c r="AG19" s="65">
        <f t="shared" si="10"/>
        <v>0</v>
      </c>
      <c r="AH19" s="69">
        <f t="shared" si="11"/>
        <v>5.1510989010989015</v>
      </c>
      <c r="AI19" s="65">
        <f t="shared" si="12"/>
        <v>0</v>
      </c>
      <c r="AJ19" s="69">
        <f t="shared" si="13"/>
        <v>25.755494505494507</v>
      </c>
      <c r="AK19" s="65">
        <f t="shared" si="14"/>
        <v>0</v>
      </c>
      <c r="AL19" s="75"/>
      <c r="AM19" s="19">
        <v>37</v>
      </c>
      <c r="AN19" s="18">
        <v>225</v>
      </c>
      <c r="AO19" s="20">
        <f>AN19*5</f>
        <v>1125</v>
      </c>
      <c r="AP19" s="16">
        <f t="shared" si="15"/>
        <v>0.84706959706959706</v>
      </c>
      <c r="AQ19" s="16">
        <f t="shared" si="16"/>
        <v>5.1510989010989015</v>
      </c>
      <c r="AR19" s="72">
        <f t="shared" si="17"/>
        <v>25.755494505494507</v>
      </c>
      <c r="AS19" s="12" t="s">
        <v>56</v>
      </c>
    </row>
    <row r="20" spans="1:45" s="21" customFormat="1" x14ac:dyDescent="0.25">
      <c r="A20" s="12" t="s">
        <v>58</v>
      </c>
      <c r="B20" s="12" t="s">
        <v>561</v>
      </c>
      <c r="C20" s="12" t="s">
        <v>560</v>
      </c>
      <c r="D20" s="12" t="s">
        <v>562</v>
      </c>
      <c r="E20" s="40" t="s">
        <v>482</v>
      </c>
      <c r="F20" s="11" t="s">
        <v>563</v>
      </c>
      <c r="G20" s="12" t="s">
        <v>19</v>
      </c>
      <c r="H20" s="12" t="s">
        <v>100</v>
      </c>
      <c r="I20" s="12" t="str">
        <f t="shared" si="26"/>
        <v>Actors Temple: Studio 1</v>
      </c>
      <c r="J20" s="12">
        <v>13</v>
      </c>
      <c r="K20" s="12">
        <v>16</v>
      </c>
      <c r="L20" s="17">
        <f t="shared" si="27"/>
        <v>208</v>
      </c>
      <c r="M20" s="37">
        <v>3.95</v>
      </c>
      <c r="N20" s="37">
        <v>4.9400000000000004</v>
      </c>
      <c r="O20" s="37">
        <f t="shared" si="28"/>
        <v>19.513000000000002</v>
      </c>
      <c r="P20" s="12" t="s">
        <v>21</v>
      </c>
      <c r="Q20" s="12" t="s">
        <v>9</v>
      </c>
      <c r="R20" s="12" t="s">
        <v>21</v>
      </c>
      <c r="S20" s="12" t="s">
        <v>21</v>
      </c>
      <c r="T20" s="12" t="s">
        <v>21</v>
      </c>
      <c r="U20" s="12" t="s">
        <v>21</v>
      </c>
      <c r="V20" s="12" t="s">
        <v>21</v>
      </c>
      <c r="W20" s="74">
        <v>17</v>
      </c>
      <c r="X20" s="74">
        <v>128</v>
      </c>
      <c r="Y20" s="73">
        <f t="shared" si="29"/>
        <v>640</v>
      </c>
      <c r="Z20" s="63">
        <f t="shared" si="3"/>
        <v>17</v>
      </c>
      <c r="AA20" s="64" t="s">
        <v>42</v>
      </c>
      <c r="AB20" s="63">
        <f t="shared" si="5"/>
        <v>128</v>
      </c>
      <c r="AC20" s="64" t="s">
        <v>42</v>
      </c>
      <c r="AD20" s="63">
        <f t="shared" si="7"/>
        <v>640</v>
      </c>
      <c r="AE20" s="64" t="s">
        <v>42</v>
      </c>
      <c r="AF20" s="69">
        <f t="shared" si="30"/>
        <v>0.87121406241992505</v>
      </c>
      <c r="AG20" s="65">
        <f t="shared" si="10"/>
        <v>0.87121406241992505</v>
      </c>
      <c r="AH20" s="69">
        <f t="shared" si="11"/>
        <v>6.559729411161789</v>
      </c>
      <c r="AI20" s="65">
        <f t="shared" si="12"/>
        <v>6.559729411161789</v>
      </c>
      <c r="AJ20" s="69">
        <f t="shared" si="13"/>
        <v>32.798647055808942</v>
      </c>
      <c r="AK20" s="65">
        <f t="shared" si="14"/>
        <v>32.798647055808942</v>
      </c>
      <c r="AL20" s="75"/>
      <c r="AM20" s="19"/>
      <c r="AN20" s="18"/>
      <c r="AO20" s="20"/>
      <c r="AP20" s="16">
        <f t="shared" si="15"/>
        <v>0</v>
      </c>
      <c r="AQ20" s="16">
        <f t="shared" si="16"/>
        <v>0</v>
      </c>
      <c r="AR20" s="72">
        <f t="shared" si="17"/>
        <v>0</v>
      </c>
      <c r="AS20" s="12"/>
    </row>
    <row r="21" spans="1:45" s="21" customFormat="1" x14ac:dyDescent="0.25">
      <c r="A21" s="12" t="s">
        <v>58</v>
      </c>
      <c r="B21" s="12" t="s">
        <v>561</v>
      </c>
      <c r="C21" s="12" t="s">
        <v>560</v>
      </c>
      <c r="D21" s="12" t="s">
        <v>562</v>
      </c>
      <c r="E21" s="40" t="s">
        <v>482</v>
      </c>
      <c r="F21" s="11" t="s">
        <v>564</v>
      </c>
      <c r="G21" s="12" t="s">
        <v>19</v>
      </c>
      <c r="H21" s="12" t="s">
        <v>101</v>
      </c>
      <c r="I21" s="12" t="str">
        <f t="shared" si="26"/>
        <v>Actors Temple: Studio 2</v>
      </c>
      <c r="J21" s="12">
        <v>14</v>
      </c>
      <c r="K21" s="12">
        <v>31</v>
      </c>
      <c r="L21" s="17">
        <f t="shared" si="27"/>
        <v>434</v>
      </c>
      <c r="M21" s="37">
        <v>4.3099999999999996</v>
      </c>
      <c r="N21" s="37">
        <v>9.44</v>
      </c>
      <c r="O21" s="37">
        <f t="shared" si="28"/>
        <v>40.686399999999992</v>
      </c>
      <c r="P21" s="12" t="s">
        <v>21</v>
      </c>
      <c r="Q21" s="12" t="s">
        <v>9</v>
      </c>
      <c r="R21" s="12" t="s">
        <v>21</v>
      </c>
      <c r="S21" s="12" t="s">
        <v>21</v>
      </c>
      <c r="T21" s="12" t="s">
        <v>21</v>
      </c>
      <c r="U21" s="12" t="s">
        <v>21</v>
      </c>
      <c r="V21" s="12" t="s">
        <v>21</v>
      </c>
      <c r="W21" s="74">
        <v>17</v>
      </c>
      <c r="X21" s="74">
        <v>128</v>
      </c>
      <c r="Y21" s="73">
        <f t="shared" si="29"/>
        <v>640</v>
      </c>
      <c r="Z21" s="63">
        <f t="shared" si="3"/>
        <v>17</v>
      </c>
      <c r="AA21" s="64" t="s">
        <v>42</v>
      </c>
      <c r="AB21" s="63">
        <f t="shared" si="5"/>
        <v>128</v>
      </c>
      <c r="AC21" s="64" t="s">
        <v>42</v>
      </c>
      <c r="AD21" s="63">
        <f t="shared" si="7"/>
        <v>640</v>
      </c>
      <c r="AE21" s="64" t="s">
        <v>42</v>
      </c>
      <c r="AF21" s="69">
        <f t="shared" si="30"/>
        <v>0.41783003657241741</v>
      </c>
      <c r="AG21" s="65">
        <f t="shared" si="10"/>
        <v>0.41783003657241741</v>
      </c>
      <c r="AH21" s="69">
        <f t="shared" si="11"/>
        <v>3.1460143930158488</v>
      </c>
      <c r="AI21" s="65">
        <f t="shared" si="12"/>
        <v>3.1460143930158488</v>
      </c>
      <c r="AJ21" s="69">
        <f t="shared" si="13"/>
        <v>15.730071965079244</v>
      </c>
      <c r="AK21" s="65">
        <f t="shared" si="14"/>
        <v>15.730071965079244</v>
      </c>
      <c r="AL21" s="75"/>
      <c r="AM21" s="19"/>
      <c r="AN21" s="18"/>
      <c r="AO21" s="20"/>
      <c r="AP21" s="16">
        <f t="shared" si="15"/>
        <v>0</v>
      </c>
      <c r="AQ21" s="16">
        <f t="shared" si="16"/>
        <v>0</v>
      </c>
      <c r="AR21" s="72">
        <f t="shared" si="17"/>
        <v>0</v>
      </c>
      <c r="AS21" s="12"/>
    </row>
    <row r="22" spans="1:45" s="21" customFormat="1" x14ac:dyDescent="0.25">
      <c r="A22" s="21" t="s">
        <v>71</v>
      </c>
      <c r="B22" s="21" t="s">
        <v>492</v>
      </c>
      <c r="C22" s="21" t="s">
        <v>493</v>
      </c>
      <c r="D22" s="21" t="s">
        <v>494</v>
      </c>
      <c r="E22" s="10" t="s">
        <v>565</v>
      </c>
      <c r="F22" s="10" t="s">
        <v>495</v>
      </c>
      <c r="G22" s="21" t="s">
        <v>19</v>
      </c>
      <c r="H22" s="21" t="s">
        <v>137</v>
      </c>
      <c r="I22" s="12" t="str">
        <f t="shared" si="26"/>
        <v>Alford House: Main Hall</v>
      </c>
      <c r="J22" s="23">
        <f t="shared" ref="J22:K24" si="31">M22*3.2808399</f>
        <v>45.931758600000002</v>
      </c>
      <c r="K22" s="23">
        <f t="shared" si="31"/>
        <v>43.963254660000004</v>
      </c>
      <c r="L22" s="23">
        <f t="shared" si="27"/>
        <v>2019.3096003134453</v>
      </c>
      <c r="M22" s="51">
        <v>14</v>
      </c>
      <c r="N22" s="51">
        <v>13.4</v>
      </c>
      <c r="O22" s="51">
        <f t="shared" si="28"/>
        <v>187.6</v>
      </c>
      <c r="P22" s="21" t="s">
        <v>9</v>
      </c>
      <c r="Q22" s="21" t="s">
        <v>21</v>
      </c>
      <c r="R22" s="21" t="s">
        <v>21</v>
      </c>
      <c r="S22" s="21" t="s">
        <v>21</v>
      </c>
      <c r="T22" s="21" t="s">
        <v>21</v>
      </c>
      <c r="U22" s="21" t="s">
        <v>9</v>
      </c>
      <c r="V22" s="21" t="s">
        <v>21</v>
      </c>
      <c r="W22" s="73">
        <f>X22/8</f>
        <v>16</v>
      </c>
      <c r="X22" s="73">
        <f>Y22/5</f>
        <v>128</v>
      </c>
      <c r="Y22" s="74">
        <v>640</v>
      </c>
      <c r="Z22" s="63">
        <f t="shared" si="3"/>
        <v>-64</v>
      </c>
      <c r="AA22" s="64">
        <f t="shared" ref="AA22:AA32" si="32">Z22/AM22</f>
        <v>-0.8</v>
      </c>
      <c r="AB22" s="63">
        <f t="shared" si="5"/>
        <v>-512</v>
      </c>
      <c r="AC22" s="64">
        <f t="shared" ref="AC22:AC32" si="33">AB22/AN22</f>
        <v>-0.8</v>
      </c>
      <c r="AD22" s="63">
        <f t="shared" si="7"/>
        <v>-2560</v>
      </c>
      <c r="AE22" s="64">
        <f t="shared" ref="AE22:AE31" si="34">AD22/AO22</f>
        <v>-0.8</v>
      </c>
      <c r="AF22" s="69">
        <f t="shared" si="30"/>
        <v>8.5287846481876331E-2</v>
      </c>
      <c r="AG22" s="65">
        <f t="shared" si="10"/>
        <v>-0.34115138592750538</v>
      </c>
      <c r="AH22" s="69">
        <f t="shared" si="11"/>
        <v>0.68230277185501065</v>
      </c>
      <c r="AI22" s="65">
        <f t="shared" si="12"/>
        <v>-2.729211087420043</v>
      </c>
      <c r="AJ22" s="69">
        <f t="shared" si="13"/>
        <v>3.4115138592750536</v>
      </c>
      <c r="AK22" s="65">
        <f t="shared" si="14"/>
        <v>-13.646055437100213</v>
      </c>
      <c r="AL22" s="75"/>
      <c r="AM22" s="73">
        <f>AN22/8</f>
        <v>80</v>
      </c>
      <c r="AN22" s="18">
        <v>640</v>
      </c>
      <c r="AO22" s="20">
        <f>AN22*5</f>
        <v>3200</v>
      </c>
      <c r="AP22" s="16">
        <f t="shared" si="15"/>
        <v>0.4264392324093817</v>
      </c>
      <c r="AQ22" s="16">
        <f t="shared" si="16"/>
        <v>3.4115138592750536</v>
      </c>
      <c r="AR22" s="72">
        <f t="shared" si="17"/>
        <v>17.057569296375267</v>
      </c>
    </row>
    <row r="23" spans="1:45" s="21" customFormat="1" x14ac:dyDescent="0.25">
      <c r="A23" s="21" t="s">
        <v>71</v>
      </c>
      <c r="B23" s="21" t="s">
        <v>492</v>
      </c>
      <c r="C23" s="21" t="s">
        <v>493</v>
      </c>
      <c r="D23" s="21" t="s">
        <v>494</v>
      </c>
      <c r="E23" s="10" t="s">
        <v>565</v>
      </c>
      <c r="F23" s="10" t="s">
        <v>495</v>
      </c>
      <c r="G23" s="21" t="s">
        <v>19</v>
      </c>
      <c r="H23" s="21" t="s">
        <v>496</v>
      </c>
      <c r="I23" s="12" t="str">
        <f t="shared" si="26"/>
        <v>Alford House: Gymnasium</v>
      </c>
      <c r="J23" s="23">
        <f t="shared" si="31"/>
        <v>45.931758600000002</v>
      </c>
      <c r="K23" s="23">
        <f t="shared" si="31"/>
        <v>32.808399000000001</v>
      </c>
      <c r="L23" s="23">
        <f t="shared" si="27"/>
        <v>1506.9474629204815</v>
      </c>
      <c r="M23" s="51">
        <v>14</v>
      </c>
      <c r="N23" s="51">
        <v>10</v>
      </c>
      <c r="O23" s="51">
        <f t="shared" si="28"/>
        <v>140</v>
      </c>
      <c r="P23" s="21" t="s">
        <v>9</v>
      </c>
      <c r="Q23" s="21" t="s">
        <v>21</v>
      </c>
      <c r="R23" s="21" t="s">
        <v>21</v>
      </c>
      <c r="S23" s="21" t="s">
        <v>21</v>
      </c>
      <c r="T23" s="21" t="s">
        <v>9</v>
      </c>
      <c r="U23" s="21" t="s">
        <v>9</v>
      </c>
      <c r="V23" s="21" t="s">
        <v>21</v>
      </c>
      <c r="W23" s="73">
        <f>X23/8</f>
        <v>15.5</v>
      </c>
      <c r="X23" s="73">
        <f>Y23/5</f>
        <v>124</v>
      </c>
      <c r="Y23" s="74">
        <v>620</v>
      </c>
      <c r="Z23" s="63">
        <f t="shared" si="3"/>
        <v>-62</v>
      </c>
      <c r="AA23" s="64">
        <f t="shared" si="32"/>
        <v>-0.8</v>
      </c>
      <c r="AB23" s="63">
        <f t="shared" si="5"/>
        <v>-496</v>
      </c>
      <c r="AC23" s="64">
        <f t="shared" si="33"/>
        <v>-0.8</v>
      </c>
      <c r="AD23" s="63">
        <f t="shared" si="7"/>
        <v>-2480</v>
      </c>
      <c r="AE23" s="64">
        <f t="shared" si="34"/>
        <v>-0.8</v>
      </c>
      <c r="AF23" s="69">
        <f t="shared" si="30"/>
        <v>0.11071428571428571</v>
      </c>
      <c r="AG23" s="65">
        <f t="shared" si="10"/>
        <v>-0.44285714285714289</v>
      </c>
      <c r="AH23" s="69">
        <f t="shared" si="11"/>
        <v>0.88571428571428568</v>
      </c>
      <c r="AI23" s="65">
        <f t="shared" si="12"/>
        <v>-3.5428571428571431</v>
      </c>
      <c r="AJ23" s="69">
        <f t="shared" si="13"/>
        <v>4.4285714285714288</v>
      </c>
      <c r="AK23" s="65">
        <f t="shared" si="14"/>
        <v>-17.714285714285715</v>
      </c>
      <c r="AL23" s="75"/>
      <c r="AM23" s="73">
        <f>AN23/8</f>
        <v>77.5</v>
      </c>
      <c r="AN23" s="18">
        <v>620</v>
      </c>
      <c r="AO23" s="20">
        <f>AN23*5</f>
        <v>3100</v>
      </c>
      <c r="AP23" s="16">
        <f t="shared" si="15"/>
        <v>0.5535714285714286</v>
      </c>
      <c r="AQ23" s="16">
        <f t="shared" si="16"/>
        <v>4.4285714285714288</v>
      </c>
      <c r="AR23" s="72">
        <f t="shared" si="17"/>
        <v>22.142857142857142</v>
      </c>
    </row>
    <row r="24" spans="1:45" s="21" customFormat="1" x14ac:dyDescent="0.25">
      <c r="A24" s="21" t="s">
        <v>71</v>
      </c>
      <c r="B24" s="21" t="s">
        <v>492</v>
      </c>
      <c r="C24" s="21" t="s">
        <v>493</v>
      </c>
      <c r="D24" s="21" t="s">
        <v>494</v>
      </c>
      <c r="E24" s="10" t="s">
        <v>565</v>
      </c>
      <c r="F24" s="10" t="s">
        <v>495</v>
      </c>
      <c r="G24" s="21" t="s">
        <v>19</v>
      </c>
      <c r="H24" s="21" t="s">
        <v>108</v>
      </c>
      <c r="I24" s="12" t="str">
        <f t="shared" si="26"/>
        <v>Alford House: Lower Hall</v>
      </c>
      <c r="J24" s="23">
        <f t="shared" si="31"/>
        <v>41.994750720000006</v>
      </c>
      <c r="K24" s="23">
        <f t="shared" si="31"/>
        <v>24.934383239999999</v>
      </c>
      <c r="L24" s="23">
        <f t="shared" si="27"/>
        <v>1047.113208520746</v>
      </c>
      <c r="M24" s="51">
        <v>12.8</v>
      </c>
      <c r="N24" s="51">
        <v>7.6</v>
      </c>
      <c r="O24" s="51">
        <f t="shared" si="28"/>
        <v>97.28</v>
      </c>
      <c r="P24" s="21" t="s">
        <v>9</v>
      </c>
      <c r="Q24" s="21" t="s">
        <v>21</v>
      </c>
      <c r="R24" s="21" t="s">
        <v>21</v>
      </c>
      <c r="S24" s="21" t="s">
        <v>21</v>
      </c>
      <c r="T24" s="21" t="s">
        <v>21</v>
      </c>
      <c r="U24" s="21" t="s">
        <v>9</v>
      </c>
      <c r="V24" s="21" t="s">
        <v>21</v>
      </c>
      <c r="W24" s="73">
        <f>X24/8</f>
        <v>14.75</v>
      </c>
      <c r="X24" s="73">
        <f>Y24/5</f>
        <v>118</v>
      </c>
      <c r="Y24" s="74">
        <v>590</v>
      </c>
      <c r="Z24" s="63">
        <f t="shared" si="3"/>
        <v>-59</v>
      </c>
      <c r="AA24" s="64">
        <f t="shared" si="32"/>
        <v>-0.8</v>
      </c>
      <c r="AB24" s="63">
        <f t="shared" si="5"/>
        <v>-472</v>
      </c>
      <c r="AC24" s="64">
        <f t="shared" si="33"/>
        <v>-0.8</v>
      </c>
      <c r="AD24" s="63">
        <f t="shared" si="7"/>
        <v>-2360</v>
      </c>
      <c r="AE24" s="64">
        <f t="shared" si="34"/>
        <v>-0.8</v>
      </c>
      <c r="AF24" s="69">
        <f t="shared" si="30"/>
        <v>0.15162417763157895</v>
      </c>
      <c r="AG24" s="65">
        <f t="shared" si="10"/>
        <v>-0.60649671052631571</v>
      </c>
      <c r="AH24" s="69">
        <f t="shared" si="11"/>
        <v>1.2129934210526316</v>
      </c>
      <c r="AI24" s="65">
        <f t="shared" si="12"/>
        <v>-4.8519736842105257</v>
      </c>
      <c r="AJ24" s="69">
        <f t="shared" si="13"/>
        <v>6.0649671052631575</v>
      </c>
      <c r="AK24" s="65">
        <f t="shared" si="14"/>
        <v>-24.25986842105263</v>
      </c>
      <c r="AL24" s="75"/>
      <c r="AM24" s="73">
        <f>AN24/8</f>
        <v>73.75</v>
      </c>
      <c r="AN24" s="18">
        <v>590</v>
      </c>
      <c r="AO24" s="20">
        <f>AN24*5</f>
        <v>2950</v>
      </c>
      <c r="AP24" s="16">
        <f t="shared" si="15"/>
        <v>0.75812088815789469</v>
      </c>
      <c r="AQ24" s="16">
        <f t="shared" si="16"/>
        <v>6.0649671052631575</v>
      </c>
      <c r="AR24" s="72">
        <f t="shared" si="17"/>
        <v>30.324835526315788</v>
      </c>
    </row>
    <row r="25" spans="1:45" x14ac:dyDescent="0.25">
      <c r="A25" s="21" t="s">
        <v>73</v>
      </c>
      <c r="B25" s="21" t="s">
        <v>74</v>
      </c>
      <c r="C25" s="12" t="s">
        <v>75</v>
      </c>
      <c r="D25" s="12" t="s">
        <v>76</v>
      </c>
      <c r="E25" s="11" t="s">
        <v>77</v>
      </c>
      <c r="F25" s="12" t="s">
        <v>78</v>
      </c>
      <c r="G25" s="12" t="s">
        <v>80</v>
      </c>
      <c r="H25" s="12" t="s">
        <v>38</v>
      </c>
      <c r="I25" s="12" t="str">
        <f t="shared" ref="I25:I31" si="35">A25&amp;": "&amp;H25</f>
        <v>Arch 468: Single space</v>
      </c>
      <c r="J25" s="12">
        <v>17</v>
      </c>
      <c r="K25" s="12">
        <v>20</v>
      </c>
      <c r="L25" s="17">
        <f t="shared" ref="L25:L31" si="36">J25*K25</f>
        <v>340</v>
      </c>
      <c r="M25" s="37">
        <v>5.3</v>
      </c>
      <c r="N25" s="37">
        <v>6.1</v>
      </c>
      <c r="O25" s="37">
        <f t="shared" ref="O25:O31" si="37">M25*N25</f>
        <v>32.33</v>
      </c>
      <c r="P25" s="12" t="s">
        <v>21</v>
      </c>
      <c r="Q25" s="12" t="s">
        <v>21</v>
      </c>
      <c r="R25" s="12" t="s">
        <v>9</v>
      </c>
      <c r="S25" s="12" t="s">
        <v>9</v>
      </c>
      <c r="T25" s="12" t="s">
        <v>9</v>
      </c>
      <c r="U25" s="12" t="s">
        <v>9</v>
      </c>
      <c r="V25" s="12" t="s">
        <v>21</v>
      </c>
      <c r="W25" s="73">
        <f>X25/8</f>
        <v>8.125</v>
      </c>
      <c r="X25" s="74">
        <v>65</v>
      </c>
      <c r="Y25" s="73">
        <f>X25*5</f>
        <v>325</v>
      </c>
      <c r="Z25" s="63">
        <f t="shared" si="3"/>
        <v>1.25</v>
      </c>
      <c r="AA25" s="64">
        <f t="shared" si="32"/>
        <v>0.18181818181818182</v>
      </c>
      <c r="AB25" s="63">
        <f t="shared" si="5"/>
        <v>10</v>
      </c>
      <c r="AC25" s="64">
        <f t="shared" si="33"/>
        <v>0.18181818181818182</v>
      </c>
      <c r="AD25" s="63">
        <f t="shared" si="7"/>
        <v>50</v>
      </c>
      <c r="AE25" s="64">
        <f t="shared" si="34"/>
        <v>0.18181818181818182</v>
      </c>
      <c r="AF25" s="69">
        <f t="shared" si="30"/>
        <v>0.25131456851221778</v>
      </c>
      <c r="AG25" s="65">
        <f t="shared" si="10"/>
        <v>3.8663779771110435E-2</v>
      </c>
      <c r="AH25" s="69">
        <f t="shared" si="11"/>
        <v>2.0105165480977423</v>
      </c>
      <c r="AI25" s="65">
        <f t="shared" si="12"/>
        <v>0.30931023816888348</v>
      </c>
      <c r="AJ25" s="69">
        <f t="shared" si="13"/>
        <v>10.052582740488711</v>
      </c>
      <c r="AK25" s="65">
        <f t="shared" si="14"/>
        <v>1.5465511908444185</v>
      </c>
      <c r="AM25" s="73">
        <f t="shared" ref="AM25:AM31" si="38">AN25/8</f>
        <v>6.875</v>
      </c>
      <c r="AN25" s="18">
        <v>55</v>
      </c>
      <c r="AO25" s="20">
        <f>AN25*5</f>
        <v>275</v>
      </c>
      <c r="AP25" s="16">
        <f t="shared" si="15"/>
        <v>0.21265078874110735</v>
      </c>
      <c r="AQ25" s="16">
        <f t="shared" si="16"/>
        <v>1.7012063099288588</v>
      </c>
      <c r="AR25" s="72">
        <f t="shared" si="17"/>
        <v>8.5060315496442929</v>
      </c>
      <c r="AS25" s="12" t="s">
        <v>79</v>
      </c>
    </row>
    <row r="26" spans="1:45" x14ac:dyDescent="0.25">
      <c r="A26" s="21" t="s">
        <v>81</v>
      </c>
      <c r="B26" s="21" t="s">
        <v>82</v>
      </c>
      <c r="C26" s="12" t="s">
        <v>83</v>
      </c>
      <c r="D26" s="12" t="s">
        <v>84</v>
      </c>
      <c r="E26" s="11" t="s">
        <v>85</v>
      </c>
      <c r="F26" s="11" t="s">
        <v>86</v>
      </c>
      <c r="G26" s="12" t="s">
        <v>19</v>
      </c>
      <c r="H26" s="12" t="s">
        <v>87</v>
      </c>
      <c r="I26" s="12" t="str">
        <f t="shared" si="35"/>
        <v>Artsadmin: Steve Whitson Studio</v>
      </c>
      <c r="J26" s="17">
        <f t="shared" ref="J26:K31" si="39">M26*3.2808399</f>
        <v>42.650918700000005</v>
      </c>
      <c r="K26" s="17">
        <f t="shared" si="39"/>
        <v>37.72965885</v>
      </c>
      <c r="L26" s="17">
        <f t="shared" si="36"/>
        <v>1609.2046121900858</v>
      </c>
      <c r="M26" s="37">
        <v>13</v>
      </c>
      <c r="N26" s="37">
        <v>11.5</v>
      </c>
      <c r="O26" s="37">
        <f t="shared" si="37"/>
        <v>149.5</v>
      </c>
      <c r="P26" s="12" t="s">
        <v>9</v>
      </c>
      <c r="Q26" s="12" t="s">
        <v>9</v>
      </c>
      <c r="R26" s="12" t="s">
        <v>21</v>
      </c>
      <c r="S26" s="12" t="s">
        <v>21</v>
      </c>
      <c r="T26" s="12" t="s">
        <v>9</v>
      </c>
      <c r="U26" s="12" t="s">
        <v>9</v>
      </c>
      <c r="V26" s="12" t="s">
        <v>21</v>
      </c>
      <c r="W26" s="73">
        <f t="shared" ref="W26:W31" si="40">X26/5</f>
        <v>138</v>
      </c>
      <c r="X26" s="74">
        <f>575*1.2</f>
        <v>690</v>
      </c>
      <c r="Y26" s="74">
        <f>2300*1.2</f>
        <v>2760</v>
      </c>
      <c r="Z26" s="63">
        <f t="shared" si="3"/>
        <v>98</v>
      </c>
      <c r="AA26" s="64">
        <f t="shared" si="32"/>
        <v>2.4500000000000002</v>
      </c>
      <c r="AB26" s="63">
        <f t="shared" si="5"/>
        <v>370</v>
      </c>
      <c r="AC26" s="64">
        <f t="shared" si="33"/>
        <v>1.15625</v>
      </c>
      <c r="AD26" s="63">
        <f t="shared" si="7"/>
        <v>1460</v>
      </c>
      <c r="AE26" s="64">
        <f t="shared" si="34"/>
        <v>1.1230769230769231</v>
      </c>
      <c r="AF26" s="69">
        <f t="shared" si="30"/>
        <v>0.92307692307692313</v>
      </c>
      <c r="AG26" s="65">
        <f t="shared" si="10"/>
        <v>0.65551839464882944</v>
      </c>
      <c r="AH26" s="69">
        <f t="shared" si="11"/>
        <v>4.615384615384615</v>
      </c>
      <c r="AI26" s="65">
        <f t="shared" si="12"/>
        <v>2.4749163879598659</v>
      </c>
      <c r="AJ26" s="69">
        <f t="shared" si="13"/>
        <v>18.46153846153846</v>
      </c>
      <c r="AK26" s="65">
        <f t="shared" si="14"/>
        <v>9.7658862876254169</v>
      </c>
      <c r="AM26" s="73">
        <f t="shared" si="38"/>
        <v>40</v>
      </c>
      <c r="AN26" s="18">
        <v>320</v>
      </c>
      <c r="AO26" s="18">
        <v>1300</v>
      </c>
      <c r="AP26" s="16">
        <f t="shared" si="15"/>
        <v>0.26755852842809363</v>
      </c>
      <c r="AQ26" s="16">
        <f t="shared" si="16"/>
        <v>2.1404682274247491</v>
      </c>
      <c r="AR26" s="72">
        <f t="shared" si="17"/>
        <v>8.695652173913043</v>
      </c>
      <c r="AS26" s="12" t="s">
        <v>573</v>
      </c>
    </row>
    <row r="27" spans="1:45" x14ac:dyDescent="0.25">
      <c r="A27" s="21" t="s">
        <v>81</v>
      </c>
      <c r="B27" s="21" t="s">
        <v>82</v>
      </c>
      <c r="C27" s="12" t="s">
        <v>83</v>
      </c>
      <c r="D27" s="12" t="s">
        <v>84</v>
      </c>
      <c r="E27" s="11" t="s">
        <v>85</v>
      </c>
      <c r="F27" s="11" t="s">
        <v>86</v>
      </c>
      <c r="G27" s="12" t="s">
        <v>19</v>
      </c>
      <c r="H27" s="12" t="s">
        <v>88</v>
      </c>
      <c r="I27" s="12" t="str">
        <f t="shared" si="35"/>
        <v>Artsadmin: Theatre</v>
      </c>
      <c r="J27" s="17">
        <f t="shared" si="39"/>
        <v>32.808399000000001</v>
      </c>
      <c r="K27" s="17">
        <f t="shared" si="39"/>
        <v>29.527559100000001</v>
      </c>
      <c r="L27" s="17">
        <f t="shared" si="36"/>
        <v>968.75194044888099</v>
      </c>
      <c r="M27" s="37">
        <v>10</v>
      </c>
      <c r="N27" s="37">
        <v>9</v>
      </c>
      <c r="O27" s="37">
        <f t="shared" si="37"/>
        <v>90</v>
      </c>
      <c r="P27" s="12" t="s">
        <v>9</v>
      </c>
      <c r="Q27" s="12" t="s">
        <v>9</v>
      </c>
      <c r="R27" s="12" t="s">
        <v>9</v>
      </c>
      <c r="S27" s="12" t="s">
        <v>9</v>
      </c>
      <c r="T27" s="12" t="s">
        <v>21</v>
      </c>
      <c r="U27" s="12" t="s">
        <v>9</v>
      </c>
      <c r="V27" s="12" t="s">
        <v>21</v>
      </c>
      <c r="W27" s="73">
        <f t="shared" si="40"/>
        <v>138</v>
      </c>
      <c r="X27" s="74">
        <f>575*1.2</f>
        <v>690</v>
      </c>
      <c r="Y27" s="74">
        <f>2300*1.2</f>
        <v>2760</v>
      </c>
      <c r="Z27" s="63">
        <f t="shared" si="3"/>
        <v>100.5</v>
      </c>
      <c r="AA27" s="64">
        <f t="shared" si="32"/>
        <v>2.68</v>
      </c>
      <c r="AB27" s="63">
        <f t="shared" si="5"/>
        <v>390</v>
      </c>
      <c r="AC27" s="64">
        <f t="shared" si="33"/>
        <v>1.3</v>
      </c>
      <c r="AD27" s="63">
        <f t="shared" si="7"/>
        <v>1560</v>
      </c>
      <c r="AE27" s="64">
        <f t="shared" si="34"/>
        <v>1.3</v>
      </c>
      <c r="AF27" s="69">
        <f t="shared" si="30"/>
        <v>1.5333333333333334</v>
      </c>
      <c r="AG27" s="65">
        <f t="shared" si="10"/>
        <v>1.1166666666666667</v>
      </c>
      <c r="AH27" s="69">
        <f t="shared" si="11"/>
        <v>7.666666666666667</v>
      </c>
      <c r="AI27" s="65">
        <f t="shared" si="12"/>
        <v>4.3333333333333339</v>
      </c>
      <c r="AJ27" s="69">
        <f t="shared" si="13"/>
        <v>30.666666666666668</v>
      </c>
      <c r="AK27" s="65">
        <f t="shared" si="14"/>
        <v>17.333333333333336</v>
      </c>
      <c r="AM27" s="73">
        <f t="shared" si="38"/>
        <v>37.5</v>
      </c>
      <c r="AN27" s="18">
        <v>300</v>
      </c>
      <c r="AO27" s="18">
        <v>1200</v>
      </c>
      <c r="AP27" s="16">
        <f t="shared" si="15"/>
        <v>0.41666666666666669</v>
      </c>
      <c r="AQ27" s="16">
        <f t="shared" si="16"/>
        <v>3.3333333333333335</v>
      </c>
      <c r="AR27" s="72">
        <f t="shared" si="17"/>
        <v>13.333333333333334</v>
      </c>
      <c r="AS27" s="12" t="s">
        <v>573</v>
      </c>
    </row>
    <row r="28" spans="1:45" x14ac:dyDescent="0.25">
      <c r="A28" s="21" t="s">
        <v>81</v>
      </c>
      <c r="B28" s="21" t="s">
        <v>82</v>
      </c>
      <c r="C28" s="12" t="s">
        <v>83</v>
      </c>
      <c r="D28" s="12" t="s">
        <v>84</v>
      </c>
      <c r="E28" s="11" t="s">
        <v>85</v>
      </c>
      <c r="F28" s="11" t="s">
        <v>86</v>
      </c>
      <c r="G28" s="12" t="s">
        <v>19</v>
      </c>
      <c r="H28" s="12" t="s">
        <v>89</v>
      </c>
      <c r="I28" s="12" t="str">
        <f t="shared" si="35"/>
        <v>Artsadmin: Studio 3</v>
      </c>
      <c r="J28" s="17">
        <f t="shared" si="39"/>
        <v>49.212598499999999</v>
      </c>
      <c r="K28" s="17">
        <f t="shared" si="39"/>
        <v>45.931758600000002</v>
      </c>
      <c r="L28" s="17">
        <f t="shared" si="36"/>
        <v>2260.4211943807222</v>
      </c>
      <c r="M28" s="37">
        <v>15</v>
      </c>
      <c r="N28" s="37">
        <v>14</v>
      </c>
      <c r="O28" s="37">
        <f t="shared" si="37"/>
        <v>210</v>
      </c>
      <c r="P28" s="12" t="s">
        <v>9</v>
      </c>
      <c r="Q28" s="12" t="s">
        <v>9</v>
      </c>
      <c r="R28" s="12" t="s">
        <v>9</v>
      </c>
      <c r="S28" s="12" t="s">
        <v>21</v>
      </c>
      <c r="T28" s="12" t="s">
        <v>9</v>
      </c>
      <c r="U28" s="12" t="s">
        <v>9</v>
      </c>
      <c r="V28" s="12" t="s">
        <v>21</v>
      </c>
      <c r="W28" s="73">
        <f t="shared" si="40"/>
        <v>108</v>
      </c>
      <c r="X28" s="74">
        <f>450*1.2</f>
        <v>540</v>
      </c>
      <c r="Y28" s="74">
        <f>1.2*1800</f>
        <v>2160</v>
      </c>
      <c r="Z28" s="63">
        <f t="shared" si="3"/>
        <v>79.875</v>
      </c>
      <c r="AA28" s="64">
        <f t="shared" si="32"/>
        <v>2.84</v>
      </c>
      <c r="AB28" s="63">
        <f t="shared" si="5"/>
        <v>315</v>
      </c>
      <c r="AC28" s="64">
        <f t="shared" si="33"/>
        <v>1.4</v>
      </c>
      <c r="AD28" s="63">
        <f t="shared" si="7"/>
        <v>1260</v>
      </c>
      <c r="AE28" s="64">
        <f t="shared" si="34"/>
        <v>1.4</v>
      </c>
      <c r="AF28" s="69">
        <f t="shared" si="30"/>
        <v>0.51428571428571423</v>
      </c>
      <c r="AG28" s="65">
        <f t="shared" si="10"/>
        <v>0.38035714285714284</v>
      </c>
      <c r="AH28" s="69">
        <f t="shared" si="11"/>
        <v>2.5714285714285716</v>
      </c>
      <c r="AI28" s="65">
        <f t="shared" si="12"/>
        <v>1.5000000000000002</v>
      </c>
      <c r="AJ28" s="69">
        <f t="shared" si="13"/>
        <v>10.285714285714286</v>
      </c>
      <c r="AK28" s="65">
        <f t="shared" si="14"/>
        <v>6.0000000000000009</v>
      </c>
      <c r="AM28" s="73">
        <f t="shared" si="38"/>
        <v>28.125</v>
      </c>
      <c r="AN28" s="18">
        <v>225</v>
      </c>
      <c r="AO28" s="18">
        <v>900</v>
      </c>
      <c r="AP28" s="16">
        <f t="shared" si="15"/>
        <v>0.13392857142857142</v>
      </c>
      <c r="AQ28" s="16">
        <f t="shared" si="16"/>
        <v>1.0714285714285714</v>
      </c>
      <c r="AR28" s="72">
        <f t="shared" si="17"/>
        <v>4.2857142857142856</v>
      </c>
      <c r="AS28" s="12" t="s">
        <v>573</v>
      </c>
    </row>
    <row r="29" spans="1:45" x14ac:dyDescent="0.25">
      <c r="A29" s="21" t="s">
        <v>81</v>
      </c>
      <c r="B29" s="21" t="s">
        <v>82</v>
      </c>
      <c r="C29" s="12" t="s">
        <v>83</v>
      </c>
      <c r="D29" s="12" t="s">
        <v>84</v>
      </c>
      <c r="E29" s="11" t="s">
        <v>85</v>
      </c>
      <c r="F29" s="11" t="s">
        <v>86</v>
      </c>
      <c r="G29" s="12" t="s">
        <v>19</v>
      </c>
      <c r="H29" s="12" t="s">
        <v>90</v>
      </c>
      <c r="I29" s="12" t="str">
        <f t="shared" si="35"/>
        <v>Artsadmin: Fire Room</v>
      </c>
      <c r="J29" s="17">
        <f t="shared" si="39"/>
        <v>39.370078800000002</v>
      </c>
      <c r="K29" s="17">
        <f t="shared" si="39"/>
        <v>19.685039400000001</v>
      </c>
      <c r="L29" s="17">
        <f t="shared" si="36"/>
        <v>775.00155235910483</v>
      </c>
      <c r="M29" s="37">
        <v>12</v>
      </c>
      <c r="N29" s="37">
        <v>6</v>
      </c>
      <c r="O29" s="37">
        <f t="shared" si="37"/>
        <v>72</v>
      </c>
      <c r="P29" s="12" t="s">
        <v>9</v>
      </c>
      <c r="Q29" s="12" t="s">
        <v>9</v>
      </c>
      <c r="R29" s="12" t="s">
        <v>21</v>
      </c>
      <c r="S29" s="12" t="s">
        <v>21</v>
      </c>
      <c r="T29" s="12" t="s">
        <v>21</v>
      </c>
      <c r="U29" s="12" t="s">
        <v>9</v>
      </c>
      <c r="V29" s="12" t="s">
        <v>21</v>
      </c>
      <c r="W29" s="73">
        <f t="shared" si="40"/>
        <v>57.6</v>
      </c>
      <c r="X29" s="74">
        <f>240*1.2</f>
        <v>288</v>
      </c>
      <c r="Y29" s="74">
        <v>980</v>
      </c>
      <c r="Z29" s="63">
        <f t="shared" si="3"/>
        <v>41.35</v>
      </c>
      <c r="AA29" s="64">
        <f t="shared" si="32"/>
        <v>2.5446153846153847</v>
      </c>
      <c r="AB29" s="63">
        <f t="shared" si="5"/>
        <v>158</v>
      </c>
      <c r="AC29" s="64">
        <f t="shared" si="33"/>
        <v>1.2153846153846153</v>
      </c>
      <c r="AD29" s="63">
        <f t="shared" si="7"/>
        <v>460</v>
      </c>
      <c r="AE29" s="64">
        <f t="shared" si="34"/>
        <v>0.88461538461538458</v>
      </c>
      <c r="AF29" s="69">
        <f t="shared" si="30"/>
        <v>0.8</v>
      </c>
      <c r="AG29" s="65">
        <f t="shared" si="10"/>
        <v>0.57430555555555562</v>
      </c>
      <c r="AH29" s="69">
        <f t="shared" si="11"/>
        <v>4</v>
      </c>
      <c r="AI29" s="65">
        <f t="shared" si="12"/>
        <v>2.1944444444444446</v>
      </c>
      <c r="AJ29" s="69">
        <f t="shared" si="13"/>
        <v>13.611111111111111</v>
      </c>
      <c r="AK29" s="65">
        <f t="shared" si="14"/>
        <v>6.3888888888888884</v>
      </c>
      <c r="AM29" s="73">
        <f t="shared" si="38"/>
        <v>16.25</v>
      </c>
      <c r="AN29" s="18">
        <v>130</v>
      </c>
      <c r="AO29" s="18">
        <v>520</v>
      </c>
      <c r="AP29" s="16">
        <f t="shared" si="15"/>
        <v>0.22569444444444445</v>
      </c>
      <c r="AQ29" s="16">
        <f t="shared" si="16"/>
        <v>1.8055555555555556</v>
      </c>
      <c r="AR29" s="72">
        <f t="shared" si="17"/>
        <v>7.2222222222222223</v>
      </c>
      <c r="AS29" s="12" t="s">
        <v>573</v>
      </c>
    </row>
    <row r="30" spans="1:45" x14ac:dyDescent="0.25">
      <c r="A30" s="21" t="s">
        <v>81</v>
      </c>
      <c r="B30" s="21" t="s">
        <v>82</v>
      </c>
      <c r="C30" s="12" t="s">
        <v>83</v>
      </c>
      <c r="D30" s="12" t="s">
        <v>84</v>
      </c>
      <c r="E30" s="11" t="s">
        <v>85</v>
      </c>
      <c r="F30" s="11" t="s">
        <v>86</v>
      </c>
      <c r="G30" s="12" t="s">
        <v>19</v>
      </c>
      <c r="H30" s="12" t="s">
        <v>91</v>
      </c>
      <c r="I30" s="12" t="str">
        <f t="shared" si="35"/>
        <v>Artsadmin: Court Room</v>
      </c>
      <c r="J30" s="17">
        <f t="shared" si="39"/>
        <v>49.212598499999999</v>
      </c>
      <c r="K30" s="17">
        <f t="shared" si="39"/>
        <v>26.246719200000001</v>
      </c>
      <c r="L30" s="17">
        <f t="shared" si="36"/>
        <v>1291.6692539318412</v>
      </c>
      <c r="M30" s="37">
        <v>15</v>
      </c>
      <c r="N30" s="37">
        <v>8</v>
      </c>
      <c r="O30" s="37">
        <f t="shared" si="37"/>
        <v>120</v>
      </c>
      <c r="P30" s="12" t="s">
        <v>9</v>
      </c>
      <c r="Q30" s="12" t="s">
        <v>9</v>
      </c>
      <c r="R30" s="12" t="s">
        <v>21</v>
      </c>
      <c r="S30" s="12" t="s">
        <v>9</v>
      </c>
      <c r="T30" s="12" t="s">
        <v>9</v>
      </c>
      <c r="U30" s="12" t="s">
        <v>9</v>
      </c>
      <c r="V30" s="12" t="s">
        <v>21</v>
      </c>
      <c r="W30" s="73">
        <f t="shared" si="40"/>
        <v>96</v>
      </c>
      <c r="X30" s="74">
        <f>400*1.2</f>
        <v>480</v>
      </c>
      <c r="Y30" s="74">
        <f>1600*1.2</f>
        <v>1920</v>
      </c>
      <c r="Z30" s="63">
        <f t="shared" si="3"/>
        <v>74.75</v>
      </c>
      <c r="AA30" s="64">
        <f t="shared" si="32"/>
        <v>3.5176470588235293</v>
      </c>
      <c r="AB30" s="63">
        <f t="shared" si="5"/>
        <v>310</v>
      </c>
      <c r="AC30" s="64">
        <f t="shared" si="33"/>
        <v>1.8235294117647058</v>
      </c>
      <c r="AD30" s="63">
        <f t="shared" si="7"/>
        <v>1240</v>
      </c>
      <c r="AE30" s="64">
        <f t="shared" si="34"/>
        <v>1.8235294117647058</v>
      </c>
      <c r="AF30" s="69">
        <f t="shared" si="30"/>
        <v>0.8</v>
      </c>
      <c r="AG30" s="65">
        <f t="shared" si="10"/>
        <v>0.62291666666666667</v>
      </c>
      <c r="AH30" s="69">
        <f t="shared" si="11"/>
        <v>4</v>
      </c>
      <c r="AI30" s="65">
        <f t="shared" si="12"/>
        <v>2.583333333333333</v>
      </c>
      <c r="AJ30" s="69">
        <f t="shared" si="13"/>
        <v>16</v>
      </c>
      <c r="AK30" s="65">
        <f t="shared" si="14"/>
        <v>10.333333333333332</v>
      </c>
      <c r="AM30" s="73">
        <f t="shared" si="38"/>
        <v>21.25</v>
      </c>
      <c r="AN30" s="18">
        <v>170</v>
      </c>
      <c r="AO30" s="18">
        <v>680</v>
      </c>
      <c r="AP30" s="16">
        <f t="shared" si="15"/>
        <v>0.17708333333333334</v>
      </c>
      <c r="AQ30" s="16">
        <f t="shared" si="16"/>
        <v>1.4166666666666667</v>
      </c>
      <c r="AR30" s="72">
        <f t="shared" si="17"/>
        <v>5.666666666666667</v>
      </c>
      <c r="AS30" s="12" t="s">
        <v>573</v>
      </c>
    </row>
    <row r="31" spans="1:45" x14ac:dyDescent="0.25">
      <c r="A31" s="21" t="s">
        <v>81</v>
      </c>
      <c r="B31" s="21" t="s">
        <v>82</v>
      </c>
      <c r="C31" s="12" t="s">
        <v>83</v>
      </c>
      <c r="D31" s="12" t="s">
        <v>84</v>
      </c>
      <c r="E31" s="11" t="s">
        <v>85</v>
      </c>
      <c r="F31" s="11" t="s">
        <v>86</v>
      </c>
      <c r="G31" s="12" t="s">
        <v>19</v>
      </c>
      <c r="H31" s="12" t="s">
        <v>92</v>
      </c>
      <c r="I31" s="12" t="str">
        <f t="shared" si="35"/>
        <v>Artsadmin: Studio 5</v>
      </c>
      <c r="J31" s="17">
        <f t="shared" si="39"/>
        <v>27.887139150000003</v>
      </c>
      <c r="K31" s="17">
        <f t="shared" si="39"/>
        <v>14.763779550000001</v>
      </c>
      <c r="L31" s="17">
        <f t="shared" si="36"/>
        <v>411.71957469077444</v>
      </c>
      <c r="M31" s="37">
        <v>8.5</v>
      </c>
      <c r="N31" s="37">
        <v>4.5</v>
      </c>
      <c r="O31" s="37">
        <f t="shared" si="37"/>
        <v>38.25</v>
      </c>
      <c r="P31" s="12" t="s">
        <v>9</v>
      </c>
      <c r="Q31" s="12" t="s">
        <v>9</v>
      </c>
      <c r="R31" s="12" t="s">
        <v>21</v>
      </c>
      <c r="S31" s="12" t="s">
        <v>21</v>
      </c>
      <c r="T31" s="12" t="s">
        <v>21</v>
      </c>
      <c r="U31" s="12" t="s">
        <v>21</v>
      </c>
      <c r="V31" s="12" t="s">
        <v>21</v>
      </c>
      <c r="W31" s="73">
        <f t="shared" si="40"/>
        <v>43.2</v>
      </c>
      <c r="X31" s="74">
        <f>1.2*180</f>
        <v>216</v>
      </c>
      <c r="Y31" s="74">
        <f>1.2*720</f>
        <v>864</v>
      </c>
      <c r="Z31" s="63">
        <f t="shared" si="3"/>
        <v>33.200000000000003</v>
      </c>
      <c r="AA31" s="64">
        <f t="shared" si="32"/>
        <v>3.3200000000000003</v>
      </c>
      <c r="AB31" s="63">
        <f t="shared" si="5"/>
        <v>136</v>
      </c>
      <c r="AC31" s="64">
        <f t="shared" si="33"/>
        <v>1.7</v>
      </c>
      <c r="AD31" s="63">
        <f t="shared" si="7"/>
        <v>544</v>
      </c>
      <c r="AE31" s="64">
        <f t="shared" si="34"/>
        <v>1.7</v>
      </c>
      <c r="AF31" s="69">
        <f t="shared" si="30"/>
        <v>1.1294117647058823</v>
      </c>
      <c r="AG31" s="65">
        <f t="shared" si="10"/>
        <v>0.86797385620915035</v>
      </c>
      <c r="AH31" s="69">
        <f t="shared" si="11"/>
        <v>5.6470588235294121</v>
      </c>
      <c r="AI31" s="65">
        <f t="shared" si="12"/>
        <v>3.5555555555555558</v>
      </c>
      <c r="AJ31" s="69">
        <f t="shared" si="13"/>
        <v>22.588235294117649</v>
      </c>
      <c r="AK31" s="65">
        <f t="shared" si="14"/>
        <v>14.222222222222223</v>
      </c>
      <c r="AM31" s="73">
        <f t="shared" si="38"/>
        <v>10</v>
      </c>
      <c r="AN31" s="18">
        <v>80</v>
      </c>
      <c r="AO31" s="18">
        <v>320</v>
      </c>
      <c r="AP31" s="16">
        <f t="shared" si="15"/>
        <v>0.26143790849673204</v>
      </c>
      <c r="AQ31" s="16">
        <f t="shared" si="16"/>
        <v>2.0915032679738563</v>
      </c>
      <c r="AR31" s="72">
        <f t="shared" si="17"/>
        <v>8.3660130718954253</v>
      </c>
      <c r="AS31" s="12" t="s">
        <v>573</v>
      </c>
    </row>
    <row r="32" spans="1:45" x14ac:dyDescent="0.25">
      <c r="A32" s="6" t="s">
        <v>472</v>
      </c>
      <c r="B32" s="6" t="s">
        <v>473</v>
      </c>
      <c r="C32" s="7" t="s">
        <v>474</v>
      </c>
      <c r="D32" s="9" t="s">
        <v>475</v>
      </c>
      <c r="E32" s="11" t="s">
        <v>476</v>
      </c>
      <c r="F32" s="11" t="s">
        <v>477</v>
      </c>
      <c r="G32" s="8" t="s">
        <v>505</v>
      </c>
      <c r="H32" s="8" t="s">
        <v>137</v>
      </c>
      <c r="I32" s="12" t="str">
        <f t="shared" ref="I32:I47" si="41">A32&amp;": "&amp;H32</f>
        <v>Brady Arts and Community Centre: Main Hall</v>
      </c>
      <c r="J32" s="13"/>
      <c r="K32" s="13"/>
      <c r="L32" s="14"/>
      <c r="M32" s="50">
        <v>13</v>
      </c>
      <c r="N32" s="50">
        <v>8.5</v>
      </c>
      <c r="O32" s="50">
        <f t="shared" ref="O32:O42" si="42">M32*N32</f>
        <v>110.5</v>
      </c>
      <c r="P32" s="8" t="s">
        <v>21</v>
      </c>
      <c r="Q32" s="8" t="s">
        <v>21</v>
      </c>
      <c r="R32" s="8" t="s">
        <v>9</v>
      </c>
      <c r="S32" s="8" t="s">
        <v>21</v>
      </c>
      <c r="T32" s="8" t="s">
        <v>9</v>
      </c>
      <c r="U32" s="8" t="s">
        <v>21</v>
      </c>
      <c r="V32" s="8" t="s">
        <v>21</v>
      </c>
      <c r="W32" s="62">
        <v>50</v>
      </c>
      <c r="X32" s="71">
        <f>W32*8</f>
        <v>400</v>
      </c>
      <c r="Y32" s="71">
        <f>X32*5</f>
        <v>2000</v>
      </c>
      <c r="Z32" s="63">
        <f t="shared" si="3"/>
        <v>16</v>
      </c>
      <c r="AA32" s="64">
        <f t="shared" si="32"/>
        <v>0.47058823529411764</v>
      </c>
      <c r="AB32" s="63">
        <f t="shared" si="5"/>
        <v>230</v>
      </c>
      <c r="AC32" s="64">
        <f t="shared" si="33"/>
        <v>1.3529411764705883</v>
      </c>
      <c r="AD32" s="63">
        <f t="shared" si="7"/>
        <v>2000</v>
      </c>
      <c r="AE32" s="64" t="s">
        <v>42</v>
      </c>
      <c r="AF32" s="69">
        <f t="shared" si="30"/>
        <v>0.45248868778280543</v>
      </c>
      <c r="AG32" s="65">
        <f t="shared" si="10"/>
        <v>0.14479638009049772</v>
      </c>
      <c r="AH32" s="69">
        <f t="shared" si="11"/>
        <v>3.6199095022624435</v>
      </c>
      <c r="AI32" s="65">
        <f t="shared" si="12"/>
        <v>2.0814479638009047</v>
      </c>
      <c r="AJ32" s="69">
        <f t="shared" si="13"/>
        <v>18.099547511312217</v>
      </c>
      <c r="AK32" s="65">
        <f t="shared" si="14"/>
        <v>18.099547511312217</v>
      </c>
      <c r="AL32" s="66"/>
      <c r="AM32" s="71">
        <f>AN32/5</f>
        <v>34</v>
      </c>
      <c r="AN32" s="15">
        <v>170</v>
      </c>
      <c r="AO32" s="26"/>
      <c r="AP32" s="16">
        <f t="shared" si="15"/>
        <v>0.30769230769230771</v>
      </c>
      <c r="AQ32" s="16">
        <f t="shared" si="16"/>
        <v>1.5384615384615385</v>
      </c>
      <c r="AR32" s="72">
        <f t="shared" si="17"/>
        <v>0</v>
      </c>
      <c r="AS32" s="8" t="s">
        <v>478</v>
      </c>
    </row>
    <row r="33" spans="1:45" x14ac:dyDescent="0.25">
      <c r="A33" s="6" t="s">
        <v>472</v>
      </c>
      <c r="B33" s="6" t="s">
        <v>473</v>
      </c>
      <c r="C33" s="7" t="s">
        <v>474</v>
      </c>
      <c r="D33" s="9" t="s">
        <v>475</v>
      </c>
      <c r="E33" s="11" t="s">
        <v>476</v>
      </c>
      <c r="F33" s="11" t="s">
        <v>477</v>
      </c>
      <c r="G33" s="8"/>
      <c r="H33" s="8" t="s">
        <v>575</v>
      </c>
      <c r="I33" s="12" t="str">
        <f t="shared" si="41"/>
        <v>Brady Arts and Community Centre: Side Hall</v>
      </c>
      <c r="J33" s="13"/>
      <c r="K33" s="13"/>
      <c r="L33" s="14"/>
      <c r="M33" s="50">
        <v>13</v>
      </c>
      <c r="N33" s="50">
        <v>7.5</v>
      </c>
      <c r="O33" s="50">
        <f t="shared" si="42"/>
        <v>97.5</v>
      </c>
      <c r="P33" s="8" t="s">
        <v>21</v>
      </c>
      <c r="Q33" s="8" t="s">
        <v>21</v>
      </c>
      <c r="R33" s="8" t="s">
        <v>21</v>
      </c>
      <c r="S33" s="8" t="s">
        <v>21</v>
      </c>
      <c r="T33" s="8" t="s">
        <v>21</v>
      </c>
      <c r="U33" s="8" t="s">
        <v>21</v>
      </c>
      <c r="V33" s="8" t="s">
        <v>21</v>
      </c>
      <c r="W33" s="62">
        <v>32</v>
      </c>
      <c r="X33" s="71">
        <f t="shared" ref="X33:X35" si="43">W33*8</f>
        <v>256</v>
      </c>
      <c r="Y33" s="71">
        <f t="shared" ref="Y33:Y39" si="44">X33*5</f>
        <v>1280</v>
      </c>
      <c r="Z33" s="63">
        <f t="shared" si="3"/>
        <v>32</v>
      </c>
      <c r="AA33" s="64" t="s">
        <v>42</v>
      </c>
      <c r="AB33" s="63">
        <f t="shared" si="5"/>
        <v>256</v>
      </c>
      <c r="AC33" s="64" t="s">
        <v>42</v>
      </c>
      <c r="AD33" s="63">
        <f t="shared" si="7"/>
        <v>1280</v>
      </c>
      <c r="AE33" s="64" t="s">
        <v>42</v>
      </c>
      <c r="AF33" s="69">
        <f t="shared" si="30"/>
        <v>0.3282051282051282</v>
      </c>
      <c r="AG33" s="65">
        <f t="shared" si="10"/>
        <v>0.3282051282051282</v>
      </c>
      <c r="AH33" s="69">
        <f t="shared" si="11"/>
        <v>2.6256410256410256</v>
      </c>
      <c r="AI33" s="65">
        <f t="shared" si="12"/>
        <v>2.6256410256410256</v>
      </c>
      <c r="AJ33" s="69">
        <f t="shared" si="13"/>
        <v>13.128205128205128</v>
      </c>
      <c r="AK33" s="65">
        <f t="shared" si="14"/>
        <v>13.128205128205128</v>
      </c>
      <c r="AL33" s="66"/>
      <c r="AM33" s="71"/>
      <c r="AN33" s="15"/>
      <c r="AO33" s="26"/>
      <c r="AP33" s="16">
        <f t="shared" si="15"/>
        <v>0</v>
      </c>
      <c r="AQ33" s="16">
        <f t="shared" si="16"/>
        <v>0</v>
      </c>
      <c r="AR33" s="72">
        <f t="shared" si="17"/>
        <v>0</v>
      </c>
      <c r="AS33" s="8"/>
    </row>
    <row r="34" spans="1:45" x14ac:dyDescent="0.25">
      <c r="A34" s="6" t="s">
        <v>472</v>
      </c>
      <c r="B34" s="6" t="s">
        <v>473</v>
      </c>
      <c r="C34" s="7" t="s">
        <v>474</v>
      </c>
      <c r="D34" s="9" t="s">
        <v>475</v>
      </c>
      <c r="E34" s="11" t="s">
        <v>476</v>
      </c>
      <c r="F34" s="11" t="s">
        <v>477</v>
      </c>
      <c r="G34" s="8"/>
      <c r="H34" s="8" t="s">
        <v>70</v>
      </c>
      <c r="I34" s="12" t="str">
        <f t="shared" si="41"/>
        <v>Brady Arts and Community Centre: Studio</v>
      </c>
      <c r="J34" s="13"/>
      <c r="K34" s="13"/>
      <c r="L34" s="14"/>
      <c r="M34" s="50">
        <v>18</v>
      </c>
      <c r="N34" s="50">
        <v>10.5</v>
      </c>
      <c r="O34" s="50">
        <f t="shared" si="42"/>
        <v>189</v>
      </c>
      <c r="P34" s="8" t="s">
        <v>21</v>
      </c>
      <c r="Q34" s="8" t="s">
        <v>21</v>
      </c>
      <c r="R34" s="8" t="s">
        <v>21</v>
      </c>
      <c r="S34" s="8" t="s">
        <v>21</v>
      </c>
      <c r="T34" s="8" t="s">
        <v>21</v>
      </c>
      <c r="U34" s="8" t="s">
        <v>21</v>
      </c>
      <c r="V34" s="8" t="s">
        <v>21</v>
      </c>
      <c r="W34" s="62">
        <v>42</v>
      </c>
      <c r="X34" s="71">
        <f t="shared" si="43"/>
        <v>336</v>
      </c>
      <c r="Y34" s="71">
        <f t="shared" si="44"/>
        <v>1680</v>
      </c>
      <c r="Z34" s="63">
        <f t="shared" si="3"/>
        <v>42</v>
      </c>
      <c r="AA34" s="64" t="s">
        <v>42</v>
      </c>
      <c r="AB34" s="63">
        <f t="shared" si="5"/>
        <v>336</v>
      </c>
      <c r="AC34" s="64" t="s">
        <v>42</v>
      </c>
      <c r="AD34" s="63">
        <f t="shared" si="7"/>
        <v>1680</v>
      </c>
      <c r="AE34" s="64" t="s">
        <v>42</v>
      </c>
      <c r="AF34" s="69">
        <f t="shared" si="30"/>
        <v>0.22222222222222221</v>
      </c>
      <c r="AG34" s="65">
        <f t="shared" si="10"/>
        <v>0.22222222222222221</v>
      </c>
      <c r="AH34" s="69">
        <f t="shared" si="11"/>
        <v>1.7777777777777777</v>
      </c>
      <c r="AI34" s="65">
        <f t="shared" si="12"/>
        <v>1.7777777777777777</v>
      </c>
      <c r="AJ34" s="69">
        <f t="shared" si="13"/>
        <v>8.8888888888888893</v>
      </c>
      <c r="AK34" s="65">
        <f t="shared" si="14"/>
        <v>8.8888888888888893</v>
      </c>
      <c r="AL34" s="66"/>
      <c r="AM34" s="71"/>
      <c r="AN34" s="15"/>
      <c r="AO34" s="26"/>
      <c r="AP34" s="16">
        <f t="shared" si="15"/>
        <v>0</v>
      </c>
      <c r="AQ34" s="16">
        <f t="shared" si="16"/>
        <v>0</v>
      </c>
      <c r="AR34" s="72">
        <f t="shared" si="17"/>
        <v>0</v>
      </c>
      <c r="AS34" s="8"/>
    </row>
    <row r="35" spans="1:45" x14ac:dyDescent="0.25">
      <c r="A35" s="6" t="s">
        <v>472</v>
      </c>
      <c r="B35" s="6" t="s">
        <v>473</v>
      </c>
      <c r="C35" s="7" t="s">
        <v>474</v>
      </c>
      <c r="D35" s="9" t="s">
        <v>475</v>
      </c>
      <c r="E35" s="11" t="s">
        <v>476</v>
      </c>
      <c r="F35" s="11" t="s">
        <v>477</v>
      </c>
      <c r="G35" s="8"/>
      <c r="H35" s="8" t="s">
        <v>165</v>
      </c>
      <c r="I35" s="12" t="str">
        <f t="shared" si="41"/>
        <v>Brady Arts and Community Centre: Meeting Room</v>
      </c>
      <c r="J35" s="13"/>
      <c r="K35" s="13"/>
      <c r="L35" s="14"/>
      <c r="M35" s="50">
        <v>4.5</v>
      </c>
      <c r="N35" s="50">
        <v>2.5</v>
      </c>
      <c r="O35" s="50">
        <f t="shared" si="42"/>
        <v>11.25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62">
        <v>15</v>
      </c>
      <c r="X35" s="71">
        <f t="shared" si="43"/>
        <v>120</v>
      </c>
      <c r="Y35" s="71">
        <f t="shared" si="44"/>
        <v>600</v>
      </c>
      <c r="Z35" s="63">
        <f t="shared" si="3"/>
        <v>15</v>
      </c>
      <c r="AA35" s="64" t="s">
        <v>42</v>
      </c>
      <c r="AB35" s="63">
        <f t="shared" si="5"/>
        <v>120</v>
      </c>
      <c r="AC35" s="64" t="s">
        <v>42</v>
      </c>
      <c r="AD35" s="63">
        <f t="shared" si="7"/>
        <v>600</v>
      </c>
      <c r="AE35" s="64" t="s">
        <v>42</v>
      </c>
      <c r="AF35" s="69">
        <f t="shared" si="30"/>
        <v>1.3333333333333333</v>
      </c>
      <c r="AG35" s="65">
        <f t="shared" si="10"/>
        <v>1.3333333333333333</v>
      </c>
      <c r="AH35" s="69">
        <f t="shared" si="11"/>
        <v>10.666666666666666</v>
      </c>
      <c r="AI35" s="65">
        <f t="shared" si="12"/>
        <v>10.666666666666666</v>
      </c>
      <c r="AJ35" s="69">
        <f t="shared" si="13"/>
        <v>53.333333333333336</v>
      </c>
      <c r="AK35" s="65">
        <f t="shared" si="14"/>
        <v>53.333333333333336</v>
      </c>
      <c r="AL35" s="66"/>
      <c r="AM35" s="71"/>
      <c r="AN35" s="15"/>
      <c r="AO35" s="26"/>
      <c r="AP35" s="16">
        <f t="shared" si="15"/>
        <v>0</v>
      </c>
      <c r="AQ35" s="16">
        <f t="shared" si="16"/>
        <v>0</v>
      </c>
      <c r="AR35" s="72">
        <f t="shared" si="17"/>
        <v>0</v>
      </c>
      <c r="AS35" s="8"/>
    </row>
    <row r="36" spans="1:45" x14ac:dyDescent="0.25">
      <c r="A36" s="21" t="s">
        <v>93</v>
      </c>
      <c r="B36" s="21" t="s">
        <v>94</v>
      </c>
      <c r="C36" s="12" t="s">
        <v>95</v>
      </c>
      <c r="D36" s="12" t="s">
        <v>96</v>
      </c>
      <c r="E36" s="11" t="s">
        <v>97</v>
      </c>
      <c r="F36" s="11" t="s">
        <v>98</v>
      </c>
      <c r="G36" s="12" t="s">
        <v>19</v>
      </c>
      <c r="H36" s="12" t="s">
        <v>100</v>
      </c>
      <c r="I36" s="12" t="str">
        <f t="shared" si="41"/>
        <v>Bridge Theatre Training Company: Studio 1</v>
      </c>
      <c r="J36" s="17">
        <v>26</v>
      </c>
      <c r="K36" s="17">
        <v>25</v>
      </c>
      <c r="L36" s="17">
        <f t="shared" ref="L36:L42" si="45">J36*K36</f>
        <v>650</v>
      </c>
      <c r="M36" s="37">
        <f t="shared" ref="M36:N39" si="46">J36*0.3048</f>
        <v>7.9248000000000003</v>
      </c>
      <c r="N36" s="37">
        <f t="shared" si="46"/>
        <v>7.62</v>
      </c>
      <c r="O36" s="37">
        <f t="shared" si="42"/>
        <v>60.386976000000004</v>
      </c>
      <c r="P36" s="12" t="s">
        <v>21</v>
      </c>
      <c r="Q36" s="12" t="s">
        <v>21</v>
      </c>
      <c r="R36" s="12" t="s">
        <v>21</v>
      </c>
      <c r="S36" s="12" t="s">
        <v>21</v>
      </c>
      <c r="T36" s="12" t="s">
        <v>9</v>
      </c>
      <c r="U36" s="12" t="s">
        <v>21</v>
      </c>
      <c r="V36" s="12" t="s">
        <v>21</v>
      </c>
      <c r="W36" s="74">
        <v>18</v>
      </c>
      <c r="X36" s="74">
        <v>130</v>
      </c>
      <c r="Y36" s="73">
        <f t="shared" si="44"/>
        <v>650</v>
      </c>
      <c r="Z36" s="63">
        <f t="shared" si="3"/>
        <v>0.5</v>
      </c>
      <c r="AA36" s="64">
        <f t="shared" ref="AA36:AA42" si="47">Z36/AM36</f>
        <v>2.8571428571428571E-2</v>
      </c>
      <c r="AB36" s="63">
        <f t="shared" si="5"/>
        <v>0</v>
      </c>
      <c r="AC36" s="64">
        <f t="shared" ref="AC36:AC42" si="48">AB36/AN36</f>
        <v>0</v>
      </c>
      <c r="AD36" s="63">
        <f t="shared" si="7"/>
        <v>0</v>
      </c>
      <c r="AE36" s="64">
        <f t="shared" ref="AE36:AE42" si="49">AD36/AO36</f>
        <v>0</v>
      </c>
      <c r="AF36" s="69">
        <f t="shared" si="30"/>
        <v>0.29807751923196152</v>
      </c>
      <c r="AG36" s="65">
        <f t="shared" si="10"/>
        <v>8.2799310897767042E-3</v>
      </c>
      <c r="AH36" s="69">
        <f t="shared" si="11"/>
        <v>2.1527820833419442</v>
      </c>
      <c r="AI36" s="65">
        <f t="shared" si="12"/>
        <v>0</v>
      </c>
      <c r="AJ36" s="69">
        <f t="shared" si="13"/>
        <v>10.763910416709722</v>
      </c>
      <c r="AK36" s="65">
        <f t="shared" si="14"/>
        <v>0</v>
      </c>
      <c r="AM36" s="19">
        <v>17.5</v>
      </c>
      <c r="AN36" s="18">
        <v>130</v>
      </c>
      <c r="AO36" s="20">
        <f>AN36*5</f>
        <v>650</v>
      </c>
      <c r="AP36" s="16">
        <f t="shared" si="15"/>
        <v>0.28979758814218481</v>
      </c>
      <c r="AQ36" s="16">
        <f t="shared" si="16"/>
        <v>2.1527820833419442</v>
      </c>
      <c r="AR36" s="72">
        <f t="shared" si="17"/>
        <v>10.763910416709722</v>
      </c>
      <c r="AS36" s="12" t="s">
        <v>99</v>
      </c>
    </row>
    <row r="37" spans="1:45" s="21" customFormat="1" x14ac:dyDescent="0.25">
      <c r="A37" s="21" t="s">
        <v>93</v>
      </c>
      <c r="B37" s="21" t="s">
        <v>94</v>
      </c>
      <c r="C37" s="12" t="s">
        <v>95</v>
      </c>
      <c r="D37" s="12" t="s">
        <v>96</v>
      </c>
      <c r="E37" s="11" t="s">
        <v>97</v>
      </c>
      <c r="F37" s="11" t="s">
        <v>98</v>
      </c>
      <c r="G37" s="12" t="s">
        <v>19</v>
      </c>
      <c r="H37" s="12" t="s">
        <v>101</v>
      </c>
      <c r="I37" s="12" t="str">
        <f t="shared" si="41"/>
        <v>Bridge Theatre Training Company: Studio 2</v>
      </c>
      <c r="J37" s="17">
        <v>27</v>
      </c>
      <c r="K37" s="17">
        <v>22.5</v>
      </c>
      <c r="L37" s="17">
        <f t="shared" si="45"/>
        <v>607.5</v>
      </c>
      <c r="M37" s="37">
        <f t="shared" si="46"/>
        <v>8.2295999999999996</v>
      </c>
      <c r="N37" s="37">
        <f t="shared" si="46"/>
        <v>6.8580000000000005</v>
      </c>
      <c r="O37" s="37">
        <f t="shared" si="42"/>
        <v>56.438596799999999</v>
      </c>
      <c r="P37" s="12" t="s">
        <v>21</v>
      </c>
      <c r="Q37" s="12" t="s">
        <v>21</v>
      </c>
      <c r="R37" s="12" t="s">
        <v>21</v>
      </c>
      <c r="S37" s="12" t="s">
        <v>21</v>
      </c>
      <c r="T37" s="12" t="s">
        <v>9</v>
      </c>
      <c r="U37" s="12" t="s">
        <v>21</v>
      </c>
      <c r="V37" s="12" t="s">
        <v>21</v>
      </c>
      <c r="W37" s="74">
        <v>18</v>
      </c>
      <c r="X37" s="74">
        <v>130</v>
      </c>
      <c r="Y37" s="73">
        <f t="shared" si="44"/>
        <v>650</v>
      </c>
      <c r="Z37" s="63">
        <f t="shared" si="3"/>
        <v>0.5</v>
      </c>
      <c r="AA37" s="64">
        <f t="shared" si="47"/>
        <v>2.8571428571428571E-2</v>
      </c>
      <c r="AB37" s="63">
        <f t="shared" si="5"/>
        <v>0</v>
      </c>
      <c r="AC37" s="64">
        <f t="shared" si="48"/>
        <v>0</v>
      </c>
      <c r="AD37" s="63">
        <f t="shared" si="7"/>
        <v>0</v>
      </c>
      <c r="AE37" s="64">
        <f t="shared" si="49"/>
        <v>0</v>
      </c>
      <c r="AF37" s="69">
        <f t="shared" si="30"/>
        <v>0.31893067901362143</v>
      </c>
      <c r="AG37" s="65">
        <f t="shared" si="10"/>
        <v>8.8591855281561771E-3</v>
      </c>
      <c r="AH37" s="69">
        <f t="shared" si="11"/>
        <v>2.3033882373205992</v>
      </c>
      <c r="AI37" s="65">
        <f t="shared" si="12"/>
        <v>0</v>
      </c>
      <c r="AJ37" s="69">
        <f t="shared" si="13"/>
        <v>11.516941186602995</v>
      </c>
      <c r="AK37" s="65">
        <f t="shared" si="14"/>
        <v>0</v>
      </c>
      <c r="AL37" s="75"/>
      <c r="AM37" s="19">
        <v>17.5</v>
      </c>
      <c r="AN37" s="18">
        <v>130</v>
      </c>
      <c r="AO37" s="20">
        <f>AN37*5</f>
        <v>650</v>
      </c>
      <c r="AP37" s="16">
        <f t="shared" si="15"/>
        <v>0.31007149348546525</v>
      </c>
      <c r="AQ37" s="16">
        <f t="shared" si="16"/>
        <v>2.3033882373205992</v>
      </c>
      <c r="AR37" s="72">
        <f t="shared" si="17"/>
        <v>11.516941186602995</v>
      </c>
      <c r="AS37" s="12" t="s">
        <v>99</v>
      </c>
    </row>
    <row r="38" spans="1:45" s="21" customFormat="1" x14ac:dyDescent="0.25">
      <c r="A38" s="21" t="s">
        <v>93</v>
      </c>
      <c r="B38" s="21" t="s">
        <v>94</v>
      </c>
      <c r="C38" s="12" t="s">
        <v>95</v>
      </c>
      <c r="D38" s="12" t="s">
        <v>96</v>
      </c>
      <c r="E38" s="11" t="s">
        <v>97</v>
      </c>
      <c r="F38" s="11" t="s">
        <v>98</v>
      </c>
      <c r="G38" s="12" t="s">
        <v>19</v>
      </c>
      <c r="H38" s="12" t="s">
        <v>89</v>
      </c>
      <c r="I38" s="12" t="str">
        <f t="shared" si="41"/>
        <v>Bridge Theatre Training Company: Studio 3</v>
      </c>
      <c r="J38" s="17">
        <v>23.5</v>
      </c>
      <c r="K38" s="17">
        <v>28</v>
      </c>
      <c r="L38" s="17">
        <f t="shared" si="45"/>
        <v>658</v>
      </c>
      <c r="M38" s="37">
        <f t="shared" si="46"/>
        <v>7.1628000000000007</v>
      </c>
      <c r="N38" s="37">
        <f t="shared" si="46"/>
        <v>8.5343999999999998</v>
      </c>
      <c r="O38" s="37">
        <f t="shared" si="42"/>
        <v>61.130200320000007</v>
      </c>
      <c r="P38" s="12" t="s">
        <v>21</v>
      </c>
      <c r="Q38" s="12" t="s">
        <v>21</v>
      </c>
      <c r="R38" s="12" t="s">
        <v>21</v>
      </c>
      <c r="S38" s="12" t="s">
        <v>21</v>
      </c>
      <c r="T38" s="12" t="s">
        <v>9</v>
      </c>
      <c r="U38" s="12" t="s">
        <v>21</v>
      </c>
      <c r="V38" s="12" t="s">
        <v>21</v>
      </c>
      <c r="W38" s="74">
        <v>18</v>
      </c>
      <c r="X38" s="74">
        <v>130</v>
      </c>
      <c r="Y38" s="73">
        <f t="shared" si="44"/>
        <v>650</v>
      </c>
      <c r="Z38" s="63">
        <f t="shared" si="3"/>
        <v>0.5</v>
      </c>
      <c r="AA38" s="64">
        <f t="shared" si="47"/>
        <v>2.8571428571428571E-2</v>
      </c>
      <c r="AB38" s="63">
        <f t="shared" si="5"/>
        <v>0</v>
      </c>
      <c r="AC38" s="64">
        <f t="shared" si="48"/>
        <v>0</v>
      </c>
      <c r="AD38" s="63">
        <f t="shared" si="7"/>
        <v>0</v>
      </c>
      <c r="AE38" s="64">
        <f t="shared" si="49"/>
        <v>0</v>
      </c>
      <c r="AF38" s="69">
        <f t="shared" si="30"/>
        <v>0.29445347644494679</v>
      </c>
      <c r="AG38" s="65">
        <f t="shared" si="10"/>
        <v>8.1792632345818461E-3</v>
      </c>
      <c r="AH38" s="69">
        <f t="shared" si="11"/>
        <v>2.1266084409912822</v>
      </c>
      <c r="AI38" s="65">
        <f t="shared" si="12"/>
        <v>0</v>
      </c>
      <c r="AJ38" s="69">
        <f t="shared" si="13"/>
        <v>10.633042204956411</v>
      </c>
      <c r="AK38" s="65">
        <f t="shared" si="14"/>
        <v>0</v>
      </c>
      <c r="AL38" s="75"/>
      <c r="AM38" s="19">
        <v>17.5</v>
      </c>
      <c r="AN38" s="18">
        <v>130</v>
      </c>
      <c r="AO38" s="20">
        <f>AN38*5</f>
        <v>650</v>
      </c>
      <c r="AP38" s="16">
        <f t="shared" si="15"/>
        <v>0.28627421321036495</v>
      </c>
      <c r="AQ38" s="16">
        <f t="shared" si="16"/>
        <v>2.1266084409912822</v>
      </c>
      <c r="AR38" s="72">
        <f t="shared" si="17"/>
        <v>10.633042204956411</v>
      </c>
      <c r="AS38" s="12" t="s">
        <v>99</v>
      </c>
    </row>
    <row r="39" spans="1:45" s="21" customFormat="1" x14ac:dyDescent="0.25">
      <c r="A39" s="21" t="s">
        <v>93</v>
      </c>
      <c r="B39" s="21" t="s">
        <v>94</v>
      </c>
      <c r="C39" s="12" t="s">
        <v>95</v>
      </c>
      <c r="D39" s="12" t="s">
        <v>96</v>
      </c>
      <c r="E39" s="11" t="s">
        <v>97</v>
      </c>
      <c r="F39" s="11" t="s">
        <v>98</v>
      </c>
      <c r="G39" s="12" t="s">
        <v>19</v>
      </c>
      <c r="H39" s="12" t="s">
        <v>102</v>
      </c>
      <c r="I39" s="12" t="str">
        <f t="shared" si="41"/>
        <v>Bridge Theatre Training Company: Studio 4</v>
      </c>
      <c r="J39" s="17">
        <v>31</v>
      </c>
      <c r="K39" s="17">
        <v>21</v>
      </c>
      <c r="L39" s="17">
        <f t="shared" si="45"/>
        <v>651</v>
      </c>
      <c r="M39" s="37">
        <f t="shared" si="46"/>
        <v>9.4488000000000003</v>
      </c>
      <c r="N39" s="37">
        <f t="shared" si="46"/>
        <v>6.4008000000000003</v>
      </c>
      <c r="O39" s="37">
        <f t="shared" si="42"/>
        <v>60.479879040000007</v>
      </c>
      <c r="P39" s="12" t="s">
        <v>21</v>
      </c>
      <c r="Q39" s="12" t="s">
        <v>21</v>
      </c>
      <c r="R39" s="12" t="s">
        <v>21</v>
      </c>
      <c r="S39" s="12" t="s">
        <v>21</v>
      </c>
      <c r="T39" s="12" t="s">
        <v>21</v>
      </c>
      <c r="U39" s="12" t="s">
        <v>21</v>
      </c>
      <c r="V39" s="12" t="s">
        <v>21</v>
      </c>
      <c r="W39" s="74">
        <v>18</v>
      </c>
      <c r="X39" s="74">
        <v>130</v>
      </c>
      <c r="Y39" s="73">
        <f t="shared" si="44"/>
        <v>650</v>
      </c>
      <c r="Z39" s="63">
        <f t="shared" si="3"/>
        <v>0.5</v>
      </c>
      <c r="AA39" s="64">
        <f t="shared" si="47"/>
        <v>2.8571428571428571E-2</v>
      </c>
      <c r="AB39" s="63">
        <f t="shared" si="5"/>
        <v>0</v>
      </c>
      <c r="AC39" s="64">
        <f t="shared" si="48"/>
        <v>0</v>
      </c>
      <c r="AD39" s="63">
        <f t="shared" si="7"/>
        <v>0</v>
      </c>
      <c r="AE39" s="64">
        <f t="shared" si="49"/>
        <v>0</v>
      </c>
      <c r="AF39" s="69">
        <f t="shared" si="30"/>
        <v>0.29761964285833331</v>
      </c>
      <c r="AG39" s="65">
        <f t="shared" si="10"/>
        <v>8.2672123016203636E-3</v>
      </c>
      <c r="AH39" s="69">
        <f t="shared" si="11"/>
        <v>2.1494751984212961</v>
      </c>
      <c r="AI39" s="65">
        <f t="shared" si="12"/>
        <v>0</v>
      </c>
      <c r="AJ39" s="69">
        <f t="shared" si="13"/>
        <v>10.74737599210648</v>
      </c>
      <c r="AK39" s="65">
        <f t="shared" si="14"/>
        <v>0</v>
      </c>
      <c r="AL39" s="75"/>
      <c r="AM39" s="19">
        <v>17.5</v>
      </c>
      <c r="AN39" s="18">
        <v>130</v>
      </c>
      <c r="AO39" s="20">
        <f>AN39*5</f>
        <v>650</v>
      </c>
      <c r="AP39" s="16">
        <f t="shared" si="15"/>
        <v>0.28935243055671295</v>
      </c>
      <c r="AQ39" s="16">
        <f t="shared" si="16"/>
        <v>2.1494751984212961</v>
      </c>
      <c r="AR39" s="72">
        <f t="shared" si="17"/>
        <v>10.74737599210648</v>
      </c>
      <c r="AS39" s="12" t="s">
        <v>99</v>
      </c>
    </row>
    <row r="40" spans="1:45" s="21" customFormat="1" x14ac:dyDescent="0.25">
      <c r="A40" s="21" t="s">
        <v>103</v>
      </c>
      <c r="B40" s="21" t="s">
        <v>104</v>
      </c>
      <c r="C40" s="21" t="s">
        <v>105</v>
      </c>
      <c r="D40" s="21" t="s">
        <v>129</v>
      </c>
      <c r="E40" s="10" t="s">
        <v>106</v>
      </c>
      <c r="F40" s="10" t="s">
        <v>576</v>
      </c>
      <c r="G40" s="21" t="s">
        <v>268</v>
      </c>
      <c r="H40" s="21" t="s">
        <v>107</v>
      </c>
      <c r="I40" s="12" t="str">
        <f t="shared" si="41"/>
        <v>Brixton Community Base: Upper Hall</v>
      </c>
      <c r="J40" s="23">
        <f>M40*3.2808399</f>
        <v>52.493438400000002</v>
      </c>
      <c r="K40" s="23">
        <f>N40*3.2808399</f>
        <v>24.606299249999999</v>
      </c>
      <c r="L40" s="23">
        <f t="shared" si="45"/>
        <v>1291.6692539318412</v>
      </c>
      <c r="M40" s="51">
        <v>16</v>
      </c>
      <c r="N40" s="51">
        <v>7.5</v>
      </c>
      <c r="O40" s="51">
        <f t="shared" si="42"/>
        <v>120</v>
      </c>
      <c r="P40" s="12" t="s">
        <v>21</v>
      </c>
      <c r="Q40" s="12" t="s">
        <v>21</v>
      </c>
      <c r="R40" s="12" t="s">
        <v>21</v>
      </c>
      <c r="S40" s="12" t="s">
        <v>21</v>
      </c>
      <c r="T40" s="12" t="s">
        <v>21</v>
      </c>
      <c r="U40" s="21" t="s">
        <v>9</v>
      </c>
      <c r="V40" s="21" t="s">
        <v>21</v>
      </c>
      <c r="W40" s="73">
        <f>X40/8</f>
        <v>28.125</v>
      </c>
      <c r="X40" s="74">
        <v>225</v>
      </c>
      <c r="Y40" s="74">
        <v>960</v>
      </c>
      <c r="Z40" s="63">
        <f t="shared" si="3"/>
        <v>8.125</v>
      </c>
      <c r="AA40" s="64">
        <f t="shared" si="47"/>
        <v>0.40625</v>
      </c>
      <c r="AB40" s="63">
        <f t="shared" si="5"/>
        <v>25</v>
      </c>
      <c r="AC40" s="64">
        <f t="shared" si="48"/>
        <v>0.125</v>
      </c>
      <c r="AD40" s="63">
        <f t="shared" si="7"/>
        <v>210</v>
      </c>
      <c r="AE40" s="64">
        <f t="shared" si="49"/>
        <v>0.28000000000000003</v>
      </c>
      <c r="AF40" s="69">
        <f t="shared" si="30"/>
        <v>0.234375</v>
      </c>
      <c r="AG40" s="65">
        <f t="shared" si="10"/>
        <v>6.7708333333333343E-2</v>
      </c>
      <c r="AH40" s="69">
        <f t="shared" si="11"/>
        <v>1.875</v>
      </c>
      <c r="AI40" s="65">
        <f t="shared" si="12"/>
        <v>0.20833333333333326</v>
      </c>
      <c r="AJ40" s="69">
        <f t="shared" si="13"/>
        <v>8</v>
      </c>
      <c r="AK40" s="65">
        <f t="shared" si="14"/>
        <v>1.75</v>
      </c>
      <c r="AL40" s="75"/>
      <c r="AM40" s="19">
        <v>20</v>
      </c>
      <c r="AN40" s="18">
        <v>200</v>
      </c>
      <c r="AO40" s="18">
        <v>750</v>
      </c>
      <c r="AP40" s="16">
        <f t="shared" si="15"/>
        <v>0.16666666666666666</v>
      </c>
      <c r="AQ40" s="16">
        <f t="shared" si="16"/>
        <v>1.6666666666666667</v>
      </c>
      <c r="AR40" s="72">
        <f t="shared" si="17"/>
        <v>6.25</v>
      </c>
      <c r="AS40" s="21" t="s">
        <v>577</v>
      </c>
    </row>
    <row r="41" spans="1:45" s="21" customFormat="1" x14ac:dyDescent="0.25">
      <c r="A41" s="21" t="s">
        <v>103</v>
      </c>
      <c r="B41" s="21" t="s">
        <v>104</v>
      </c>
      <c r="C41" s="21" t="s">
        <v>105</v>
      </c>
      <c r="D41" s="21" t="s">
        <v>129</v>
      </c>
      <c r="E41" s="10" t="s">
        <v>106</v>
      </c>
      <c r="F41" s="10" t="s">
        <v>576</v>
      </c>
      <c r="G41" s="21" t="s">
        <v>268</v>
      </c>
      <c r="H41" s="21" t="s">
        <v>108</v>
      </c>
      <c r="I41" s="12" t="str">
        <f t="shared" si="41"/>
        <v>Brixton Community Base: Lower Hall</v>
      </c>
      <c r="J41" s="23">
        <f>M41*3.2808399</f>
        <v>22.965879300000001</v>
      </c>
      <c r="K41" s="23">
        <f>N41*3.2808399</f>
        <v>29.527559100000001</v>
      </c>
      <c r="L41" s="23">
        <f t="shared" si="45"/>
        <v>678.12635831421665</v>
      </c>
      <c r="M41" s="51">
        <v>7</v>
      </c>
      <c r="N41" s="51">
        <v>9</v>
      </c>
      <c r="O41" s="51">
        <f t="shared" si="42"/>
        <v>63</v>
      </c>
      <c r="P41" s="12" t="s">
        <v>21</v>
      </c>
      <c r="Q41" s="12" t="s">
        <v>21</v>
      </c>
      <c r="R41" s="12" t="s">
        <v>21</v>
      </c>
      <c r="S41" s="12" t="s">
        <v>21</v>
      </c>
      <c r="T41" s="12" t="s">
        <v>21</v>
      </c>
      <c r="U41" s="21" t="s">
        <v>9</v>
      </c>
      <c r="V41" s="21" t="s">
        <v>21</v>
      </c>
      <c r="W41" s="74">
        <v>35</v>
      </c>
      <c r="X41" s="74">
        <v>120</v>
      </c>
      <c r="Y41" s="74">
        <v>450</v>
      </c>
      <c r="Z41" s="63">
        <f t="shared" si="3"/>
        <v>20</v>
      </c>
      <c r="AA41" s="64">
        <f t="shared" si="47"/>
        <v>1.3333333333333333</v>
      </c>
      <c r="AB41" s="63">
        <f t="shared" si="5"/>
        <v>20</v>
      </c>
      <c r="AC41" s="64">
        <f t="shared" si="48"/>
        <v>0.2</v>
      </c>
      <c r="AD41" s="63">
        <f t="shared" si="7"/>
        <v>-50</v>
      </c>
      <c r="AE41" s="64">
        <f t="shared" si="49"/>
        <v>-0.1</v>
      </c>
      <c r="AF41" s="69">
        <f t="shared" si="30"/>
        <v>0.55555555555555558</v>
      </c>
      <c r="AG41" s="65">
        <f t="shared" si="10"/>
        <v>0.3174603174603175</v>
      </c>
      <c r="AH41" s="69">
        <f t="shared" si="11"/>
        <v>1.9047619047619047</v>
      </c>
      <c r="AI41" s="65">
        <f t="shared" si="12"/>
        <v>0.31746031746031744</v>
      </c>
      <c r="AJ41" s="69">
        <f t="shared" si="13"/>
        <v>7.1428571428571432</v>
      </c>
      <c r="AK41" s="65">
        <f t="shared" si="14"/>
        <v>-0.7936507936507935</v>
      </c>
      <c r="AL41" s="75"/>
      <c r="AM41" s="19">
        <v>15</v>
      </c>
      <c r="AN41" s="18">
        <v>100</v>
      </c>
      <c r="AO41" s="18">
        <f>AN41*5</f>
        <v>500</v>
      </c>
      <c r="AP41" s="16">
        <f t="shared" si="15"/>
        <v>0.23809523809523808</v>
      </c>
      <c r="AQ41" s="16">
        <f t="shared" si="16"/>
        <v>1.5873015873015872</v>
      </c>
      <c r="AR41" s="72">
        <f t="shared" si="17"/>
        <v>7.9365079365079367</v>
      </c>
      <c r="AS41" s="21" t="s">
        <v>577</v>
      </c>
    </row>
    <row r="42" spans="1:45" s="21" customFormat="1" x14ac:dyDescent="0.25">
      <c r="A42" s="21" t="s">
        <v>109</v>
      </c>
      <c r="B42" s="21" t="s">
        <v>110</v>
      </c>
      <c r="C42" s="21" t="s">
        <v>111</v>
      </c>
      <c r="D42" s="21" t="s">
        <v>112</v>
      </c>
      <c r="E42" s="10" t="s">
        <v>113</v>
      </c>
      <c r="F42" s="10" t="s">
        <v>114</v>
      </c>
      <c r="G42" s="21" t="s">
        <v>578</v>
      </c>
      <c r="H42" s="21" t="s">
        <v>38</v>
      </c>
      <c r="I42" s="12" t="str">
        <f t="shared" si="41"/>
        <v>Calder Theatre Bookshop: Single space</v>
      </c>
      <c r="J42" s="23">
        <v>17</v>
      </c>
      <c r="K42" s="23">
        <v>27</v>
      </c>
      <c r="L42" s="23">
        <f t="shared" si="45"/>
        <v>459</v>
      </c>
      <c r="M42" s="51">
        <f>J42*0.3048</f>
        <v>5.1816000000000004</v>
      </c>
      <c r="N42" s="51">
        <f>K42*0.3048</f>
        <v>8.2295999999999996</v>
      </c>
      <c r="O42" s="51">
        <f t="shared" si="42"/>
        <v>42.642495359999998</v>
      </c>
      <c r="P42" s="21" t="s">
        <v>9</v>
      </c>
      <c r="Q42" s="21" t="s">
        <v>21</v>
      </c>
      <c r="R42" s="21" t="s">
        <v>21</v>
      </c>
      <c r="S42" s="21" t="s">
        <v>21</v>
      </c>
      <c r="T42" s="21" t="s">
        <v>21</v>
      </c>
      <c r="U42" s="21" t="s">
        <v>9</v>
      </c>
      <c r="V42" s="21" t="s">
        <v>21</v>
      </c>
      <c r="W42" s="74">
        <v>12</v>
      </c>
      <c r="X42" s="73">
        <f>W42*8</f>
        <v>96</v>
      </c>
      <c r="Y42" s="73">
        <f>X42*5</f>
        <v>480</v>
      </c>
      <c r="Z42" s="63">
        <f t="shared" si="3"/>
        <v>4</v>
      </c>
      <c r="AA42" s="64">
        <f t="shared" si="47"/>
        <v>0.5</v>
      </c>
      <c r="AB42" s="63">
        <f t="shared" si="5"/>
        <v>32</v>
      </c>
      <c r="AC42" s="64">
        <f t="shared" si="48"/>
        <v>0.5</v>
      </c>
      <c r="AD42" s="63">
        <f t="shared" si="7"/>
        <v>160</v>
      </c>
      <c r="AE42" s="64">
        <f t="shared" si="49"/>
        <v>0.5</v>
      </c>
      <c r="AF42" s="69">
        <f t="shared" si="30"/>
        <v>0.2814094226590777</v>
      </c>
      <c r="AG42" s="65">
        <f t="shared" si="10"/>
        <v>9.3803140886359215E-2</v>
      </c>
      <c r="AH42" s="69">
        <f t="shared" si="11"/>
        <v>2.2512753812726216</v>
      </c>
      <c r="AI42" s="65">
        <f t="shared" si="12"/>
        <v>0.75042512709087372</v>
      </c>
      <c r="AJ42" s="69">
        <f t="shared" si="13"/>
        <v>11.256376906363109</v>
      </c>
      <c r="AK42" s="65">
        <f t="shared" si="14"/>
        <v>3.7521256354543695</v>
      </c>
      <c r="AL42" s="75"/>
      <c r="AM42" s="19">
        <v>8</v>
      </c>
      <c r="AN42" s="20">
        <f>AM42*8</f>
        <v>64</v>
      </c>
      <c r="AO42" s="20">
        <f>AN42*5</f>
        <v>320</v>
      </c>
      <c r="AP42" s="16">
        <f t="shared" si="15"/>
        <v>0.18760628177271849</v>
      </c>
      <c r="AQ42" s="16">
        <f t="shared" si="16"/>
        <v>1.5008502541817479</v>
      </c>
      <c r="AR42" s="72">
        <f t="shared" si="17"/>
        <v>7.504251270908739</v>
      </c>
      <c r="AS42" s="21" t="s">
        <v>579</v>
      </c>
    </row>
    <row r="43" spans="1:45" s="21" customFormat="1" x14ac:dyDescent="0.25">
      <c r="A43" s="21" t="s">
        <v>595</v>
      </c>
      <c r="B43" s="21" t="s">
        <v>596</v>
      </c>
      <c r="C43" s="21" t="s">
        <v>597</v>
      </c>
      <c r="D43" s="21" t="s">
        <v>598</v>
      </c>
      <c r="E43" s="10" t="s">
        <v>600</v>
      </c>
      <c r="F43" s="10" t="s">
        <v>599</v>
      </c>
      <c r="G43" s="21" t="s">
        <v>57</v>
      </c>
      <c r="H43" s="21" t="s">
        <v>601</v>
      </c>
      <c r="I43" s="21" t="str">
        <f t="shared" si="41"/>
        <v xml:space="preserve">Carousel Spaces: Upstairs  </v>
      </c>
      <c r="J43" s="23" t="s">
        <v>574</v>
      </c>
      <c r="K43" s="23" t="s">
        <v>574</v>
      </c>
      <c r="L43" s="23">
        <v>861</v>
      </c>
      <c r="M43" s="51" t="s">
        <v>574</v>
      </c>
      <c r="N43" s="51" t="s">
        <v>574</v>
      </c>
      <c r="O43" s="51">
        <v>80</v>
      </c>
      <c r="P43" s="21" t="s">
        <v>9</v>
      </c>
      <c r="Q43" s="21" t="s">
        <v>9</v>
      </c>
      <c r="R43" s="21" t="s">
        <v>9</v>
      </c>
      <c r="S43" s="21" t="s">
        <v>9</v>
      </c>
      <c r="T43" s="21" t="s">
        <v>21</v>
      </c>
      <c r="U43" s="21" t="s">
        <v>21</v>
      </c>
      <c r="V43" s="21" t="s">
        <v>21</v>
      </c>
      <c r="W43" s="73">
        <f>X43/8</f>
        <v>225</v>
      </c>
      <c r="X43" s="74">
        <v>1800</v>
      </c>
      <c r="Y43" s="73">
        <f>X43*5</f>
        <v>9000</v>
      </c>
      <c r="Z43" s="63">
        <f t="shared" si="3"/>
        <v>225</v>
      </c>
      <c r="AA43" s="64" t="s">
        <v>42</v>
      </c>
      <c r="AB43" s="63">
        <f t="shared" si="5"/>
        <v>1800</v>
      </c>
      <c r="AC43" s="64" t="s">
        <v>42</v>
      </c>
      <c r="AD43" s="63">
        <f t="shared" si="7"/>
        <v>9000</v>
      </c>
      <c r="AE43" s="64" t="s">
        <v>42</v>
      </c>
      <c r="AF43" s="69">
        <f t="shared" si="30"/>
        <v>2.8125</v>
      </c>
      <c r="AG43" s="65">
        <f t="shared" si="10"/>
        <v>2.8125</v>
      </c>
      <c r="AH43" s="69">
        <f t="shared" si="11"/>
        <v>22.5</v>
      </c>
      <c r="AI43" s="65">
        <f t="shared" si="12"/>
        <v>22.5</v>
      </c>
      <c r="AJ43" s="69">
        <f t="shared" si="13"/>
        <v>112.5</v>
      </c>
      <c r="AK43" s="65">
        <f t="shared" si="14"/>
        <v>112.5</v>
      </c>
      <c r="AL43" s="75"/>
      <c r="AM43" s="76"/>
      <c r="AN43" s="24"/>
      <c r="AO43" s="24"/>
      <c r="AP43" s="16">
        <f t="shared" si="15"/>
        <v>0</v>
      </c>
      <c r="AQ43" s="16">
        <f t="shared" si="16"/>
        <v>0</v>
      </c>
      <c r="AR43" s="72">
        <f t="shared" si="17"/>
        <v>0</v>
      </c>
    </row>
    <row r="44" spans="1:45" s="21" customFormat="1" x14ac:dyDescent="0.25">
      <c r="A44" s="21" t="s">
        <v>595</v>
      </c>
      <c r="B44" s="21" t="s">
        <v>596</v>
      </c>
      <c r="C44" s="21" t="s">
        <v>597</v>
      </c>
      <c r="D44" s="21" t="s">
        <v>598</v>
      </c>
      <c r="E44" s="10" t="s">
        <v>600</v>
      </c>
      <c r="F44" s="10" t="s">
        <v>599</v>
      </c>
      <c r="G44" s="21" t="s">
        <v>57</v>
      </c>
      <c r="H44" s="21" t="s">
        <v>602</v>
      </c>
      <c r="I44" s="21" t="str">
        <f t="shared" si="41"/>
        <v xml:space="preserve">Carousel Spaces: Downstairs  </v>
      </c>
      <c r="J44" s="23"/>
      <c r="K44" s="23"/>
      <c r="L44" s="23">
        <v>1442</v>
      </c>
      <c r="M44" s="51" t="s">
        <v>574</v>
      </c>
      <c r="N44" s="51" t="s">
        <v>574</v>
      </c>
      <c r="O44" s="51">
        <v>134</v>
      </c>
      <c r="P44" s="21" t="s">
        <v>9</v>
      </c>
      <c r="Q44" s="21" t="s">
        <v>9</v>
      </c>
      <c r="R44" s="21" t="s">
        <v>9</v>
      </c>
      <c r="S44" s="21" t="s">
        <v>9</v>
      </c>
      <c r="T44" s="21" t="s">
        <v>21</v>
      </c>
      <c r="U44" s="21" t="s">
        <v>21</v>
      </c>
      <c r="V44" s="21" t="s">
        <v>21</v>
      </c>
      <c r="W44" s="73">
        <f>X44/8</f>
        <v>375</v>
      </c>
      <c r="X44" s="74">
        <v>3000</v>
      </c>
      <c r="Y44" s="73">
        <f>X44*5</f>
        <v>15000</v>
      </c>
      <c r="Z44" s="63">
        <f t="shared" si="3"/>
        <v>375</v>
      </c>
      <c r="AA44" s="64" t="s">
        <v>42</v>
      </c>
      <c r="AB44" s="63">
        <f t="shared" si="5"/>
        <v>3000</v>
      </c>
      <c r="AC44" s="64" t="s">
        <v>42</v>
      </c>
      <c r="AD44" s="63">
        <f t="shared" si="7"/>
        <v>15000</v>
      </c>
      <c r="AE44" s="64" t="s">
        <v>42</v>
      </c>
      <c r="AF44" s="69">
        <f t="shared" si="30"/>
        <v>2.7985074626865671</v>
      </c>
      <c r="AG44" s="65">
        <f t="shared" si="10"/>
        <v>2.7985074626865671</v>
      </c>
      <c r="AH44" s="69">
        <f t="shared" si="11"/>
        <v>22.388059701492537</v>
      </c>
      <c r="AI44" s="65">
        <f t="shared" si="12"/>
        <v>22.388059701492537</v>
      </c>
      <c r="AJ44" s="69">
        <f t="shared" si="13"/>
        <v>111.94029850746269</v>
      </c>
      <c r="AK44" s="65">
        <f t="shared" si="14"/>
        <v>111.94029850746269</v>
      </c>
      <c r="AL44" s="75"/>
      <c r="AM44" s="76"/>
      <c r="AN44" s="24"/>
      <c r="AO44" s="24"/>
      <c r="AP44" s="16">
        <f t="shared" si="15"/>
        <v>0</v>
      </c>
      <c r="AQ44" s="16">
        <f t="shared" si="16"/>
        <v>0</v>
      </c>
      <c r="AR44" s="72">
        <f t="shared" si="17"/>
        <v>0</v>
      </c>
    </row>
    <row r="45" spans="1:45" s="21" customFormat="1" x14ac:dyDescent="0.25">
      <c r="A45" s="21" t="s">
        <v>116</v>
      </c>
      <c r="B45" s="21" t="s">
        <v>117</v>
      </c>
      <c r="C45" s="21" t="s">
        <v>118</v>
      </c>
      <c r="D45" s="21" t="s">
        <v>128</v>
      </c>
      <c r="E45" s="10" t="s">
        <v>119</v>
      </c>
      <c r="F45" s="10" t="s">
        <v>120</v>
      </c>
      <c r="G45" s="21" t="s">
        <v>121</v>
      </c>
      <c r="H45" s="21" t="s">
        <v>122</v>
      </c>
      <c r="I45" s="12" t="str">
        <f t="shared" si="41"/>
        <v>Cecil Sharp House: Kennedy Hall</v>
      </c>
      <c r="J45" s="23">
        <v>70</v>
      </c>
      <c r="K45" s="23">
        <v>40</v>
      </c>
      <c r="L45" s="23">
        <f>J45*K45</f>
        <v>2800</v>
      </c>
      <c r="M45" s="51">
        <f t="shared" ref="M45:N47" si="50">J45*0.3048</f>
        <v>21.336000000000002</v>
      </c>
      <c r="N45" s="51">
        <f t="shared" si="50"/>
        <v>12.192</v>
      </c>
      <c r="O45" s="51">
        <f>M45*N45</f>
        <v>260.128512</v>
      </c>
      <c r="P45" s="21" t="s">
        <v>9</v>
      </c>
      <c r="Q45" s="21" t="s">
        <v>21</v>
      </c>
      <c r="R45" s="21" t="s">
        <v>21</v>
      </c>
      <c r="S45" s="21" t="s">
        <v>21</v>
      </c>
      <c r="T45" s="21" t="s">
        <v>9</v>
      </c>
      <c r="U45" s="21" t="s">
        <v>9</v>
      </c>
      <c r="V45" s="21" t="s">
        <v>9</v>
      </c>
      <c r="W45" s="73">
        <f>X45/8</f>
        <v>75</v>
      </c>
      <c r="X45" s="74">
        <v>600</v>
      </c>
      <c r="Y45" s="74">
        <v>2400</v>
      </c>
      <c r="Z45" s="63">
        <f t="shared" si="3"/>
        <v>-36.875</v>
      </c>
      <c r="AA45" s="64">
        <f>Z45/AM45</f>
        <v>-0.32960893854748602</v>
      </c>
      <c r="AB45" s="63">
        <f t="shared" si="5"/>
        <v>-295</v>
      </c>
      <c r="AC45" s="64">
        <f>AB45/AN45</f>
        <v>-0.32960893854748602</v>
      </c>
      <c r="AD45" s="63">
        <f t="shared" si="7"/>
        <v>-2075</v>
      </c>
      <c r="AE45" s="64">
        <f>AD45/AO45</f>
        <v>-0.46368715083798884</v>
      </c>
      <c r="AF45" s="69">
        <f t="shared" si="30"/>
        <v>0.28831902901901041</v>
      </c>
      <c r="AG45" s="65">
        <f t="shared" si="10"/>
        <v>-0.14175685593434678</v>
      </c>
      <c r="AH45" s="69">
        <f t="shared" si="11"/>
        <v>2.3065522321520833</v>
      </c>
      <c r="AI45" s="65">
        <f t="shared" si="12"/>
        <v>-1.1340548474747743</v>
      </c>
      <c r="AJ45" s="69">
        <f t="shared" si="13"/>
        <v>9.2262089286083331</v>
      </c>
      <c r="AK45" s="65">
        <f t="shared" si="14"/>
        <v>-7.9768264695259568</v>
      </c>
      <c r="AL45" s="75"/>
      <c r="AM45" s="73">
        <f>AN45/8</f>
        <v>111.875</v>
      </c>
      <c r="AN45" s="18">
        <v>895</v>
      </c>
      <c r="AO45" s="20">
        <f>AN45*5</f>
        <v>4475</v>
      </c>
      <c r="AP45" s="16">
        <f t="shared" si="15"/>
        <v>0.43007588495335719</v>
      </c>
      <c r="AQ45" s="16">
        <f t="shared" si="16"/>
        <v>3.4406070796268575</v>
      </c>
      <c r="AR45" s="72">
        <f t="shared" si="17"/>
        <v>17.20303539813429</v>
      </c>
      <c r="AS45" s="76" t="s">
        <v>123</v>
      </c>
    </row>
    <row r="46" spans="1:45" x14ac:dyDescent="0.25">
      <c r="A46" s="21" t="s">
        <v>116</v>
      </c>
      <c r="B46" s="21" t="s">
        <v>117</v>
      </c>
      <c r="C46" s="21" t="s">
        <v>118</v>
      </c>
      <c r="D46" s="21" t="s">
        <v>128</v>
      </c>
      <c r="E46" s="10" t="s">
        <v>119</v>
      </c>
      <c r="F46" s="10" t="s">
        <v>120</v>
      </c>
      <c r="G46" s="21" t="s">
        <v>121</v>
      </c>
      <c r="H46" s="21" t="s">
        <v>124</v>
      </c>
      <c r="I46" s="12" t="str">
        <f t="shared" si="41"/>
        <v>Cecil Sharp House: Trefusis Hall</v>
      </c>
      <c r="J46" s="23">
        <v>45</v>
      </c>
      <c r="K46" s="23">
        <v>27</v>
      </c>
      <c r="L46" s="23">
        <f>J46*K46</f>
        <v>1215</v>
      </c>
      <c r="M46" s="51">
        <f t="shared" si="50"/>
        <v>13.716000000000001</v>
      </c>
      <c r="N46" s="51">
        <f t="shared" si="50"/>
        <v>8.2295999999999996</v>
      </c>
      <c r="O46" s="51">
        <f>M46*N46</f>
        <v>112.8771936</v>
      </c>
      <c r="P46" s="21" t="s">
        <v>9</v>
      </c>
      <c r="Q46" s="21" t="s">
        <v>21</v>
      </c>
      <c r="R46" s="21" t="s">
        <v>21</v>
      </c>
      <c r="S46" s="21" t="s">
        <v>21</v>
      </c>
      <c r="T46" s="21" t="s">
        <v>9</v>
      </c>
      <c r="U46" s="21" t="s">
        <v>9</v>
      </c>
      <c r="V46" s="21" t="s">
        <v>9</v>
      </c>
      <c r="W46" s="73">
        <f t="shared" ref="W46:W47" si="51">X46/8</f>
        <v>37.5</v>
      </c>
      <c r="X46" s="74">
        <v>300</v>
      </c>
      <c r="Y46" s="74">
        <v>1200</v>
      </c>
      <c r="Z46" s="63">
        <f t="shared" si="3"/>
        <v>-18.75</v>
      </c>
      <c r="AA46" s="64">
        <f>Z46/AM46</f>
        <v>-0.33333333333333331</v>
      </c>
      <c r="AB46" s="63">
        <f t="shared" si="5"/>
        <v>-150</v>
      </c>
      <c r="AC46" s="64">
        <f>AB46/AN46</f>
        <v>-0.33333333333333331</v>
      </c>
      <c r="AD46" s="63">
        <f t="shared" si="7"/>
        <v>-1050</v>
      </c>
      <c r="AE46" s="64">
        <f>AD46/AO46</f>
        <v>-0.46666666666666667</v>
      </c>
      <c r="AF46" s="69">
        <f t="shared" si="30"/>
        <v>0.33221945730585561</v>
      </c>
      <c r="AG46" s="65">
        <f t="shared" si="10"/>
        <v>-0.16610972865292783</v>
      </c>
      <c r="AH46" s="69">
        <f t="shared" si="11"/>
        <v>2.6577556584468449</v>
      </c>
      <c r="AI46" s="65">
        <f t="shared" si="12"/>
        <v>-1.3288778292234227</v>
      </c>
      <c r="AJ46" s="69">
        <f t="shared" si="13"/>
        <v>10.63102263378738</v>
      </c>
      <c r="AK46" s="65">
        <f t="shared" si="14"/>
        <v>-9.302144804563957</v>
      </c>
      <c r="AM46" s="73">
        <f>AN46/8</f>
        <v>56.25</v>
      </c>
      <c r="AN46" s="18">
        <v>450</v>
      </c>
      <c r="AO46" s="20">
        <f>AN46*5</f>
        <v>2250</v>
      </c>
      <c r="AP46" s="16">
        <f t="shared" si="15"/>
        <v>0.49832918595878345</v>
      </c>
      <c r="AQ46" s="16">
        <f t="shared" si="16"/>
        <v>3.9866334876702676</v>
      </c>
      <c r="AR46" s="72">
        <f t="shared" si="17"/>
        <v>19.933167438351337</v>
      </c>
      <c r="AS46" s="76" t="s">
        <v>125</v>
      </c>
    </row>
    <row r="47" spans="1:45" s="77" customFormat="1" x14ac:dyDescent="0.25">
      <c r="A47" s="21" t="s">
        <v>116</v>
      </c>
      <c r="B47" s="21" t="s">
        <v>117</v>
      </c>
      <c r="C47" s="21" t="s">
        <v>118</v>
      </c>
      <c r="D47" s="21" t="s">
        <v>128</v>
      </c>
      <c r="E47" s="10" t="s">
        <v>119</v>
      </c>
      <c r="F47" s="10" t="s">
        <v>120</v>
      </c>
      <c r="G47" s="21" t="s">
        <v>121</v>
      </c>
      <c r="H47" s="21" t="s">
        <v>126</v>
      </c>
      <c r="I47" s="12" t="str">
        <f t="shared" si="41"/>
        <v>Cecil Sharp House: Storrow Hall</v>
      </c>
      <c r="J47" s="23">
        <v>30</v>
      </c>
      <c r="K47" s="23">
        <v>25</v>
      </c>
      <c r="L47" s="23">
        <f>J47*K47</f>
        <v>750</v>
      </c>
      <c r="M47" s="51">
        <f t="shared" si="50"/>
        <v>9.1440000000000001</v>
      </c>
      <c r="N47" s="51">
        <f t="shared" si="50"/>
        <v>7.62</v>
      </c>
      <c r="O47" s="51">
        <f>M47*N47</f>
        <v>69.677279999999996</v>
      </c>
      <c r="P47" s="21" t="s">
        <v>9</v>
      </c>
      <c r="Q47" s="21" t="s">
        <v>21</v>
      </c>
      <c r="R47" s="21" t="s">
        <v>21</v>
      </c>
      <c r="S47" s="21" t="s">
        <v>21</v>
      </c>
      <c r="T47" s="21" t="s">
        <v>9</v>
      </c>
      <c r="U47" s="21" t="s">
        <v>9</v>
      </c>
      <c r="V47" s="21" t="s">
        <v>21</v>
      </c>
      <c r="W47" s="73">
        <f t="shared" si="51"/>
        <v>18.75</v>
      </c>
      <c r="X47" s="74">
        <v>150</v>
      </c>
      <c r="Y47" s="74">
        <v>600</v>
      </c>
      <c r="Z47" s="63">
        <f t="shared" si="3"/>
        <v>-12.5</v>
      </c>
      <c r="AA47" s="64">
        <f>Z47/AM47</f>
        <v>-0.4</v>
      </c>
      <c r="AB47" s="63">
        <f t="shared" si="5"/>
        <v>-100</v>
      </c>
      <c r="AC47" s="64">
        <f>AB47/AN47</f>
        <v>-0.4</v>
      </c>
      <c r="AD47" s="63">
        <f t="shared" si="7"/>
        <v>-650</v>
      </c>
      <c r="AE47" s="64">
        <f>AD47/AO47</f>
        <v>-0.52</v>
      </c>
      <c r="AF47" s="69">
        <f t="shared" si="30"/>
        <v>0.26909776041774308</v>
      </c>
      <c r="AG47" s="65">
        <f t="shared" si="10"/>
        <v>-0.17939850694516202</v>
      </c>
      <c r="AH47" s="69">
        <f t="shared" si="11"/>
        <v>2.1527820833419447</v>
      </c>
      <c r="AI47" s="65">
        <f t="shared" si="12"/>
        <v>-1.4351880555612961</v>
      </c>
      <c r="AJ47" s="69">
        <f t="shared" si="13"/>
        <v>8.6111283333677786</v>
      </c>
      <c r="AK47" s="65">
        <f t="shared" si="14"/>
        <v>-9.3287223611484276</v>
      </c>
      <c r="AL47" s="75"/>
      <c r="AM47" s="73">
        <f>AN47/8</f>
        <v>31.25</v>
      </c>
      <c r="AN47" s="18">
        <v>250</v>
      </c>
      <c r="AO47" s="20">
        <f>AN47*5</f>
        <v>1250</v>
      </c>
      <c r="AP47" s="16">
        <f t="shared" si="15"/>
        <v>0.4484962673629051</v>
      </c>
      <c r="AQ47" s="16">
        <f t="shared" si="16"/>
        <v>3.5879701389032408</v>
      </c>
      <c r="AR47" s="72">
        <f t="shared" si="17"/>
        <v>17.939850694516206</v>
      </c>
      <c r="AS47" s="21"/>
    </row>
    <row r="48" spans="1:45" x14ac:dyDescent="0.25">
      <c r="A48" s="21" t="s">
        <v>580</v>
      </c>
      <c r="B48" s="21" t="s">
        <v>581</v>
      </c>
      <c r="C48" s="21" t="s">
        <v>582</v>
      </c>
      <c r="D48" s="21" t="s">
        <v>583</v>
      </c>
      <c r="E48" s="10" t="s">
        <v>584</v>
      </c>
      <c r="F48" s="10" t="s">
        <v>585</v>
      </c>
      <c r="G48" s="21"/>
      <c r="H48" s="21" t="s">
        <v>88</v>
      </c>
      <c r="I48" s="12" t="str">
        <f t="shared" ref="I48:I66" si="52">A48&amp;": "&amp;H48</f>
        <v>Chats Palace: Theatre</v>
      </c>
      <c r="J48" s="17"/>
      <c r="K48" s="17"/>
      <c r="M48" s="51">
        <v>10.8</v>
      </c>
      <c r="N48" s="51">
        <v>10.5</v>
      </c>
      <c r="O48" s="37">
        <f t="shared" ref="O48:O49" si="53">M48*N48</f>
        <v>113.4</v>
      </c>
      <c r="P48" s="21" t="s">
        <v>21</v>
      </c>
      <c r="Q48" s="21" t="s">
        <v>21</v>
      </c>
      <c r="R48" s="21" t="s">
        <v>21</v>
      </c>
      <c r="S48" s="21" t="s">
        <v>261</v>
      </c>
      <c r="T48" s="21" t="s">
        <v>21</v>
      </c>
      <c r="U48" s="21" t="s">
        <v>21</v>
      </c>
      <c r="V48" s="21" t="s">
        <v>21</v>
      </c>
      <c r="W48" s="74">
        <v>26</v>
      </c>
      <c r="X48" s="74">
        <v>196</v>
      </c>
      <c r="Y48" s="73">
        <f t="shared" ref="Y48:Y49" si="54">X48*5</f>
        <v>980</v>
      </c>
      <c r="Z48" s="63">
        <f t="shared" si="3"/>
        <v>26</v>
      </c>
      <c r="AA48" s="64" t="s">
        <v>42</v>
      </c>
      <c r="AB48" s="63">
        <f t="shared" si="5"/>
        <v>196</v>
      </c>
      <c r="AC48" s="64" t="s">
        <v>42</v>
      </c>
      <c r="AD48" s="63">
        <f t="shared" si="7"/>
        <v>980</v>
      </c>
      <c r="AE48" s="64" t="s">
        <v>42</v>
      </c>
      <c r="AF48" s="69">
        <f t="shared" si="30"/>
        <v>0.2292768959435626</v>
      </c>
      <c r="AG48" s="65">
        <f t="shared" si="10"/>
        <v>0.2292768959435626</v>
      </c>
      <c r="AH48" s="69">
        <f t="shared" si="11"/>
        <v>1.728395061728395</v>
      </c>
      <c r="AI48" s="65">
        <f t="shared" si="12"/>
        <v>1.728395061728395</v>
      </c>
      <c r="AJ48" s="69">
        <f t="shared" si="13"/>
        <v>8.6419753086419746</v>
      </c>
      <c r="AK48" s="65">
        <f t="shared" si="14"/>
        <v>8.6419753086419746</v>
      </c>
      <c r="AM48" s="73"/>
      <c r="AN48" s="18"/>
      <c r="AO48" s="20"/>
      <c r="AP48" s="16">
        <f t="shared" si="15"/>
        <v>0</v>
      </c>
      <c r="AQ48" s="16">
        <f t="shared" si="16"/>
        <v>0</v>
      </c>
      <c r="AR48" s="72">
        <f t="shared" si="17"/>
        <v>0</v>
      </c>
      <c r="AS48" s="76"/>
    </row>
    <row r="49" spans="1:45" x14ac:dyDescent="0.25">
      <c r="A49" s="21" t="s">
        <v>580</v>
      </c>
      <c r="B49" s="21" t="s">
        <v>581</v>
      </c>
      <c r="C49" s="21" t="s">
        <v>582</v>
      </c>
      <c r="D49" s="21" t="s">
        <v>583</v>
      </c>
      <c r="E49" s="10" t="s">
        <v>584</v>
      </c>
      <c r="F49" s="10" t="s">
        <v>585</v>
      </c>
      <c r="G49" s="21"/>
      <c r="H49" s="21" t="s">
        <v>165</v>
      </c>
      <c r="I49" s="12" t="str">
        <f t="shared" si="52"/>
        <v>Chats Palace: Meeting Room</v>
      </c>
      <c r="J49" s="17"/>
      <c r="K49" s="17"/>
      <c r="M49" s="51">
        <v>4.9000000000000004</v>
      </c>
      <c r="N49" s="51">
        <v>6.7</v>
      </c>
      <c r="O49" s="37">
        <f t="shared" si="53"/>
        <v>32.830000000000005</v>
      </c>
      <c r="P49" s="21" t="s">
        <v>21</v>
      </c>
      <c r="Q49" s="21" t="s">
        <v>21</v>
      </c>
      <c r="R49" s="21" t="s">
        <v>21</v>
      </c>
      <c r="S49" s="21" t="s">
        <v>21</v>
      </c>
      <c r="T49" s="21" t="s">
        <v>586</v>
      </c>
      <c r="U49" s="21" t="s">
        <v>586</v>
      </c>
      <c r="V49" s="21" t="s">
        <v>586</v>
      </c>
      <c r="W49" s="74">
        <v>16</v>
      </c>
      <c r="X49" s="74">
        <v>120</v>
      </c>
      <c r="Y49" s="73">
        <f t="shared" si="54"/>
        <v>600</v>
      </c>
      <c r="Z49" s="63">
        <f t="shared" si="3"/>
        <v>16</v>
      </c>
      <c r="AA49" s="64" t="s">
        <v>42</v>
      </c>
      <c r="AB49" s="63">
        <f t="shared" si="5"/>
        <v>120</v>
      </c>
      <c r="AC49" s="64" t="s">
        <v>42</v>
      </c>
      <c r="AD49" s="63">
        <f t="shared" si="7"/>
        <v>600</v>
      </c>
      <c r="AE49" s="64" t="s">
        <v>42</v>
      </c>
      <c r="AF49" s="69">
        <f t="shared" si="30"/>
        <v>0.48735912275357895</v>
      </c>
      <c r="AG49" s="65">
        <f t="shared" si="10"/>
        <v>0.48735912275357895</v>
      </c>
      <c r="AH49" s="69">
        <f t="shared" si="11"/>
        <v>3.6551934206518424</v>
      </c>
      <c r="AI49" s="65">
        <f t="shared" si="12"/>
        <v>3.6551934206518424</v>
      </c>
      <c r="AJ49" s="69">
        <f t="shared" si="13"/>
        <v>18.275967103259212</v>
      </c>
      <c r="AK49" s="65">
        <f t="shared" si="14"/>
        <v>18.275967103259212</v>
      </c>
      <c r="AM49" s="73"/>
      <c r="AN49" s="18"/>
      <c r="AO49" s="20"/>
      <c r="AP49" s="16">
        <f t="shared" si="15"/>
        <v>0</v>
      </c>
      <c r="AQ49" s="16">
        <f t="shared" si="16"/>
        <v>0</v>
      </c>
      <c r="AR49" s="72">
        <f t="shared" si="17"/>
        <v>0</v>
      </c>
      <c r="AS49" s="76"/>
    </row>
    <row r="50" spans="1:45" x14ac:dyDescent="0.25">
      <c r="A50" s="6" t="s">
        <v>506</v>
      </c>
      <c r="B50" s="6" t="s">
        <v>507</v>
      </c>
      <c r="C50" s="7" t="s">
        <v>508</v>
      </c>
      <c r="D50" s="9" t="s">
        <v>509</v>
      </c>
      <c r="E50" s="25" t="s">
        <v>511</v>
      </c>
      <c r="F50" s="11" t="s">
        <v>510</v>
      </c>
      <c r="G50" s="8" t="s">
        <v>204</v>
      </c>
      <c r="H50" s="8" t="s">
        <v>25</v>
      </c>
      <c r="I50" s="12" t="str">
        <f t="shared" si="52"/>
        <v>Chisenhale Dance Space: Main Studio</v>
      </c>
      <c r="J50" s="13">
        <f>M50*3.2808399</f>
        <v>32.808399000000001</v>
      </c>
      <c r="K50" s="13">
        <f>N50*3.2808399</f>
        <v>41.010498750000004</v>
      </c>
      <c r="L50" s="14">
        <f t="shared" ref="L50:L55" si="55">J50*K50</f>
        <v>1345.4888061790014</v>
      </c>
      <c r="M50" s="50">
        <v>10</v>
      </c>
      <c r="N50" s="50">
        <v>12.5</v>
      </c>
      <c r="O50" s="50">
        <f t="shared" ref="O50:O55" si="56">M50*N50</f>
        <v>125</v>
      </c>
      <c r="P50" s="8" t="s">
        <v>9</v>
      </c>
      <c r="Q50" s="8" t="s">
        <v>21</v>
      </c>
      <c r="R50" s="8" t="s">
        <v>9</v>
      </c>
      <c r="S50" s="8" t="s">
        <v>21</v>
      </c>
      <c r="T50" s="8" t="s">
        <v>9</v>
      </c>
      <c r="U50" s="8" t="s">
        <v>21</v>
      </c>
      <c r="V50" s="8" t="s">
        <v>9</v>
      </c>
      <c r="W50" s="62">
        <v>16</v>
      </c>
      <c r="X50" s="71">
        <f>W50*8</f>
        <v>128</v>
      </c>
      <c r="Y50" s="71">
        <f>5*X50</f>
        <v>640</v>
      </c>
      <c r="Z50" s="63">
        <f t="shared" si="3"/>
        <v>2</v>
      </c>
      <c r="AA50" s="64">
        <f t="shared" ref="AA50:AA66" si="57">Z50/AM50</f>
        <v>0.14285714285714285</v>
      </c>
      <c r="AB50" s="63">
        <f t="shared" si="5"/>
        <v>16</v>
      </c>
      <c r="AC50" s="64">
        <f t="shared" ref="AC50:AC66" si="58">AB50/AN50</f>
        <v>0.14285714285714285</v>
      </c>
      <c r="AD50" s="63">
        <f t="shared" si="7"/>
        <v>80</v>
      </c>
      <c r="AE50" s="64">
        <f t="shared" ref="AE50:AE66" si="59">AD50/AO50</f>
        <v>0.14285714285714285</v>
      </c>
      <c r="AF50" s="69">
        <f t="shared" si="30"/>
        <v>0.128</v>
      </c>
      <c r="AG50" s="65">
        <f t="shared" si="10"/>
        <v>1.6E-2</v>
      </c>
      <c r="AH50" s="69">
        <f t="shared" si="11"/>
        <v>1.024</v>
      </c>
      <c r="AI50" s="65">
        <f t="shared" si="12"/>
        <v>0.128</v>
      </c>
      <c r="AJ50" s="69">
        <f t="shared" si="13"/>
        <v>5.12</v>
      </c>
      <c r="AK50" s="65">
        <f t="shared" si="14"/>
        <v>0.63999999999999968</v>
      </c>
      <c r="AL50" s="66"/>
      <c r="AM50" s="78">
        <v>14</v>
      </c>
      <c r="AN50" s="27">
        <f t="shared" ref="AN50:AN51" si="60">AM50*8</f>
        <v>112</v>
      </c>
      <c r="AO50" s="27">
        <f t="shared" ref="AO50:AO54" si="61">AN50*5</f>
        <v>560</v>
      </c>
      <c r="AP50" s="16">
        <f t="shared" si="15"/>
        <v>0.112</v>
      </c>
      <c r="AQ50" s="16">
        <f t="shared" si="16"/>
        <v>0.89600000000000002</v>
      </c>
      <c r="AR50" s="72">
        <f t="shared" si="17"/>
        <v>4.4800000000000004</v>
      </c>
      <c r="AS50" s="8"/>
    </row>
    <row r="51" spans="1:45" x14ac:dyDescent="0.25">
      <c r="A51" s="6" t="s">
        <v>506</v>
      </c>
      <c r="B51" s="6" t="s">
        <v>507</v>
      </c>
      <c r="C51" s="7" t="s">
        <v>508</v>
      </c>
      <c r="D51" s="9" t="s">
        <v>509</v>
      </c>
      <c r="E51" s="25" t="s">
        <v>511</v>
      </c>
      <c r="F51" s="11" t="s">
        <v>510</v>
      </c>
      <c r="G51" s="8" t="s">
        <v>204</v>
      </c>
      <c r="H51" s="8" t="s">
        <v>512</v>
      </c>
      <c r="I51" s="12" t="str">
        <f t="shared" si="52"/>
        <v>Chisenhale Dance Space: Small Studio</v>
      </c>
      <c r="J51" s="13">
        <f>M51*3.2808399</f>
        <v>26.246719200000001</v>
      </c>
      <c r="K51" s="13">
        <f>N51*3.2808399</f>
        <v>20.34120738</v>
      </c>
      <c r="L51" s="14">
        <f t="shared" si="55"/>
        <v>533.88995829182772</v>
      </c>
      <c r="M51" s="50">
        <v>8</v>
      </c>
      <c r="N51" s="50">
        <v>6.2</v>
      </c>
      <c r="O51" s="50">
        <f t="shared" si="56"/>
        <v>49.6</v>
      </c>
      <c r="P51" s="8" t="s">
        <v>9</v>
      </c>
      <c r="Q51" s="8" t="s">
        <v>21</v>
      </c>
      <c r="R51" s="8" t="s">
        <v>9</v>
      </c>
      <c r="S51" s="8" t="s">
        <v>21</v>
      </c>
      <c r="T51" s="8" t="s">
        <v>9</v>
      </c>
      <c r="U51" s="8" t="s">
        <v>21</v>
      </c>
      <c r="V51" s="8" t="s">
        <v>9</v>
      </c>
      <c r="W51" s="62">
        <v>9</v>
      </c>
      <c r="X51" s="71">
        <f>W51*8</f>
        <v>72</v>
      </c>
      <c r="Y51" s="71">
        <f>5*X51</f>
        <v>360</v>
      </c>
      <c r="Z51" s="63">
        <f t="shared" si="3"/>
        <v>0</v>
      </c>
      <c r="AA51" s="64">
        <f t="shared" si="57"/>
        <v>0</v>
      </c>
      <c r="AB51" s="63">
        <f t="shared" si="5"/>
        <v>0</v>
      </c>
      <c r="AC51" s="64">
        <f t="shared" si="58"/>
        <v>0</v>
      </c>
      <c r="AD51" s="63">
        <f t="shared" si="7"/>
        <v>0</v>
      </c>
      <c r="AE51" s="64">
        <f t="shared" si="59"/>
        <v>0</v>
      </c>
      <c r="AF51" s="69">
        <f t="shared" si="30"/>
        <v>0.18145161290322581</v>
      </c>
      <c r="AG51" s="65">
        <f t="shared" si="10"/>
        <v>0</v>
      </c>
      <c r="AH51" s="69">
        <f t="shared" si="11"/>
        <v>1.4516129032258065</v>
      </c>
      <c r="AI51" s="65">
        <f t="shared" si="12"/>
        <v>0</v>
      </c>
      <c r="AJ51" s="69">
        <f t="shared" si="13"/>
        <v>7.258064516129032</v>
      </c>
      <c r="AK51" s="65">
        <f t="shared" si="14"/>
        <v>0</v>
      </c>
      <c r="AL51" s="66"/>
      <c r="AM51" s="78">
        <v>9</v>
      </c>
      <c r="AN51" s="27">
        <f t="shared" si="60"/>
        <v>72</v>
      </c>
      <c r="AO51" s="27">
        <f t="shared" si="61"/>
        <v>360</v>
      </c>
      <c r="AP51" s="16">
        <f t="shared" si="15"/>
        <v>0.18145161290322581</v>
      </c>
      <c r="AQ51" s="16">
        <f t="shared" si="16"/>
        <v>1.4516129032258065</v>
      </c>
      <c r="AR51" s="72">
        <f t="shared" si="17"/>
        <v>7.258064516129032</v>
      </c>
      <c r="AS51" s="8"/>
    </row>
    <row r="52" spans="1:45" x14ac:dyDescent="0.25">
      <c r="A52" s="21" t="s">
        <v>131</v>
      </c>
      <c r="B52" s="21" t="s">
        <v>132</v>
      </c>
      <c r="C52" s="21" t="s">
        <v>133</v>
      </c>
      <c r="D52" s="21" t="s">
        <v>134</v>
      </c>
      <c r="E52" s="10" t="s">
        <v>135</v>
      </c>
      <c r="F52" s="10" t="s">
        <v>136</v>
      </c>
      <c r="G52" s="21" t="s">
        <v>57</v>
      </c>
      <c r="H52" s="21" t="s">
        <v>137</v>
      </c>
      <c r="I52" s="12" t="str">
        <f t="shared" si="52"/>
        <v>Clapham Community Project: Main Hall</v>
      </c>
      <c r="J52" s="12">
        <v>40</v>
      </c>
      <c r="K52" s="12">
        <v>59</v>
      </c>
      <c r="L52" s="17">
        <f t="shared" si="55"/>
        <v>2360</v>
      </c>
      <c r="M52" s="51">
        <f>J52*0.3048</f>
        <v>12.192</v>
      </c>
      <c r="N52" s="51">
        <f>K52*0.3048</f>
        <v>17.9832</v>
      </c>
      <c r="O52" s="37">
        <f t="shared" si="56"/>
        <v>219.2511744</v>
      </c>
      <c r="P52" s="23" t="s">
        <v>9</v>
      </c>
      <c r="Q52" s="23" t="s">
        <v>21</v>
      </c>
      <c r="R52" s="23" t="s">
        <v>9</v>
      </c>
      <c r="S52" s="23" t="s">
        <v>21</v>
      </c>
      <c r="T52" s="23" t="s">
        <v>9</v>
      </c>
      <c r="U52" s="23" t="s">
        <v>9</v>
      </c>
      <c r="V52" s="23" t="s">
        <v>21</v>
      </c>
      <c r="W52" s="73">
        <f>X52/8</f>
        <v>25</v>
      </c>
      <c r="X52" s="74">
        <v>200</v>
      </c>
      <c r="Y52" s="73">
        <f>(X52*5)*0.9</f>
        <v>900</v>
      </c>
      <c r="Z52" s="63">
        <f t="shared" si="3"/>
        <v>-12.5</v>
      </c>
      <c r="AA52" s="64">
        <f t="shared" si="57"/>
        <v>-0.33333333333333331</v>
      </c>
      <c r="AB52" s="63">
        <f t="shared" si="5"/>
        <v>-100</v>
      </c>
      <c r="AC52" s="64">
        <f t="shared" si="58"/>
        <v>-0.33333333333333331</v>
      </c>
      <c r="AD52" s="63">
        <f t="shared" si="7"/>
        <v>-600</v>
      </c>
      <c r="AE52" s="64">
        <f t="shared" si="59"/>
        <v>-0.4</v>
      </c>
      <c r="AF52" s="69">
        <f t="shared" si="30"/>
        <v>0.11402447475328095</v>
      </c>
      <c r="AG52" s="65">
        <f t="shared" si="10"/>
        <v>-5.701223737664049E-2</v>
      </c>
      <c r="AH52" s="69">
        <f t="shared" si="11"/>
        <v>0.91219579802624762</v>
      </c>
      <c r="AI52" s="65">
        <f t="shared" si="12"/>
        <v>-0.45609789901312392</v>
      </c>
      <c r="AJ52" s="69">
        <f t="shared" si="13"/>
        <v>4.1048810911181146</v>
      </c>
      <c r="AK52" s="65">
        <f t="shared" si="14"/>
        <v>-2.7365873940787431</v>
      </c>
      <c r="AL52" s="79"/>
      <c r="AM52" s="73">
        <f>AN52/8</f>
        <v>37.5</v>
      </c>
      <c r="AN52" s="18">
        <v>300</v>
      </c>
      <c r="AO52" s="20">
        <f t="shared" si="61"/>
        <v>1500</v>
      </c>
      <c r="AP52" s="16">
        <f t="shared" si="15"/>
        <v>0.17103671212992144</v>
      </c>
      <c r="AQ52" s="16">
        <f t="shared" si="16"/>
        <v>1.3682936970393715</v>
      </c>
      <c r="AR52" s="72">
        <f t="shared" si="17"/>
        <v>6.8414684851968577</v>
      </c>
      <c r="AS52" s="80" t="s">
        <v>139</v>
      </c>
    </row>
    <row r="53" spans="1:45" s="77" customFormat="1" x14ac:dyDescent="0.25">
      <c r="A53" s="21" t="s">
        <v>131</v>
      </c>
      <c r="B53" s="21" t="s">
        <v>132</v>
      </c>
      <c r="C53" s="21" t="s">
        <v>133</v>
      </c>
      <c r="D53" s="21" t="s">
        <v>134</v>
      </c>
      <c r="E53" s="10" t="s">
        <v>135</v>
      </c>
      <c r="F53" s="10" t="s">
        <v>136</v>
      </c>
      <c r="G53" s="21" t="s">
        <v>57</v>
      </c>
      <c r="H53" s="21" t="s">
        <v>108</v>
      </c>
      <c r="I53" s="12" t="str">
        <f t="shared" si="52"/>
        <v>Clapham Community Project: Lower Hall</v>
      </c>
      <c r="J53" s="23">
        <f>M53*3.2808399</f>
        <v>30.019685085000003</v>
      </c>
      <c r="K53" s="23">
        <f>N53*3.2808399</f>
        <v>25.984252008000002</v>
      </c>
      <c r="L53" s="17">
        <f t="shared" si="55"/>
        <v>780.03906244943903</v>
      </c>
      <c r="M53" s="37">
        <v>9.15</v>
      </c>
      <c r="N53" s="37">
        <v>7.92</v>
      </c>
      <c r="O53" s="37">
        <f t="shared" si="56"/>
        <v>72.468000000000004</v>
      </c>
      <c r="P53" s="23" t="s">
        <v>9</v>
      </c>
      <c r="Q53" s="23" t="s">
        <v>9</v>
      </c>
      <c r="R53" s="23" t="s">
        <v>9</v>
      </c>
      <c r="S53" s="23" t="s">
        <v>21</v>
      </c>
      <c r="T53" s="23" t="s">
        <v>21</v>
      </c>
      <c r="U53" s="23" t="s">
        <v>9</v>
      </c>
      <c r="V53" s="23" t="s">
        <v>21</v>
      </c>
      <c r="W53" s="73">
        <f t="shared" ref="W53:W54" si="62">X53/8</f>
        <v>12.5</v>
      </c>
      <c r="X53" s="74">
        <v>100</v>
      </c>
      <c r="Y53" s="73">
        <f>(X53*5)*0.9</f>
        <v>450</v>
      </c>
      <c r="Z53" s="63">
        <f t="shared" si="3"/>
        <v>-12.5</v>
      </c>
      <c r="AA53" s="64">
        <f t="shared" si="57"/>
        <v>-0.5</v>
      </c>
      <c r="AB53" s="63">
        <f t="shared" si="5"/>
        <v>-100</v>
      </c>
      <c r="AC53" s="64">
        <f t="shared" si="58"/>
        <v>-0.5</v>
      </c>
      <c r="AD53" s="63">
        <f t="shared" si="7"/>
        <v>-550</v>
      </c>
      <c r="AE53" s="64">
        <f t="shared" si="59"/>
        <v>-0.55000000000000004</v>
      </c>
      <c r="AF53" s="69">
        <f t="shared" si="30"/>
        <v>0.17248992658828724</v>
      </c>
      <c r="AG53" s="65">
        <f t="shared" si="10"/>
        <v>-0.17248992658828724</v>
      </c>
      <c r="AH53" s="69">
        <f t="shared" si="11"/>
        <v>1.3799194127062979</v>
      </c>
      <c r="AI53" s="65">
        <f t="shared" si="12"/>
        <v>-1.3799194127062979</v>
      </c>
      <c r="AJ53" s="69">
        <f t="shared" si="13"/>
        <v>6.2096373571783401</v>
      </c>
      <c r="AK53" s="65">
        <f t="shared" si="14"/>
        <v>-7.5895567698846387</v>
      </c>
      <c r="AL53" s="79"/>
      <c r="AM53" s="19">
        <v>25</v>
      </c>
      <c r="AN53" s="18">
        <v>200</v>
      </c>
      <c r="AO53" s="20">
        <f t="shared" si="61"/>
        <v>1000</v>
      </c>
      <c r="AP53" s="16">
        <f t="shared" si="15"/>
        <v>0.34497985317657448</v>
      </c>
      <c r="AQ53" s="16">
        <f t="shared" si="16"/>
        <v>2.7598388254125958</v>
      </c>
      <c r="AR53" s="72">
        <f t="shared" si="17"/>
        <v>13.799194127062979</v>
      </c>
      <c r="AS53" s="80" t="s">
        <v>139</v>
      </c>
    </row>
    <row r="54" spans="1:45" x14ac:dyDescent="0.25">
      <c r="A54" s="21" t="s">
        <v>131</v>
      </c>
      <c r="B54" s="21" t="s">
        <v>132</v>
      </c>
      <c r="C54" s="21" t="s">
        <v>133</v>
      </c>
      <c r="D54" s="21" t="s">
        <v>134</v>
      </c>
      <c r="E54" s="10" t="s">
        <v>135</v>
      </c>
      <c r="F54" s="10" t="s">
        <v>136</v>
      </c>
      <c r="G54" s="21" t="s">
        <v>57</v>
      </c>
      <c r="H54" s="21" t="s">
        <v>138</v>
      </c>
      <c r="I54" s="12" t="str">
        <f t="shared" si="52"/>
        <v>Clapham Community Project: Harlequin Room</v>
      </c>
      <c r="J54" s="23">
        <f>M54*3.2808399</f>
        <v>26.870078781</v>
      </c>
      <c r="K54" s="23">
        <f>N54*3.2808399</f>
        <v>14.566929156000002</v>
      </c>
      <c r="L54" s="17">
        <f t="shared" si="55"/>
        <v>391.41453401896592</v>
      </c>
      <c r="M54" s="37">
        <v>8.19</v>
      </c>
      <c r="N54" s="37">
        <v>4.4400000000000004</v>
      </c>
      <c r="O54" s="37">
        <f t="shared" si="56"/>
        <v>36.363599999999998</v>
      </c>
      <c r="P54" s="23" t="s">
        <v>9</v>
      </c>
      <c r="Q54" s="23" t="s">
        <v>9</v>
      </c>
      <c r="R54" s="23" t="s">
        <v>21</v>
      </c>
      <c r="S54" s="23" t="s">
        <v>21</v>
      </c>
      <c r="T54" s="23" t="s">
        <v>9</v>
      </c>
      <c r="U54" s="23" t="s">
        <v>21</v>
      </c>
      <c r="V54" s="23" t="s">
        <v>21</v>
      </c>
      <c r="W54" s="73">
        <f t="shared" si="62"/>
        <v>12.5</v>
      </c>
      <c r="X54" s="74">
        <v>100</v>
      </c>
      <c r="Y54" s="73">
        <f>(X54*5)*0.9</f>
        <v>450</v>
      </c>
      <c r="Z54" s="63">
        <f t="shared" si="3"/>
        <v>0</v>
      </c>
      <c r="AA54" s="64">
        <f t="shared" si="57"/>
        <v>0</v>
      </c>
      <c r="AB54" s="63">
        <f t="shared" si="5"/>
        <v>0</v>
      </c>
      <c r="AC54" s="64">
        <f t="shared" si="58"/>
        <v>0</v>
      </c>
      <c r="AD54" s="63">
        <f t="shared" si="7"/>
        <v>-50</v>
      </c>
      <c r="AE54" s="64">
        <f t="shared" si="59"/>
        <v>-0.1</v>
      </c>
      <c r="AF54" s="69">
        <f t="shared" si="30"/>
        <v>0.34375034375034375</v>
      </c>
      <c r="AG54" s="65">
        <f t="shared" si="10"/>
        <v>0</v>
      </c>
      <c r="AH54" s="69">
        <f t="shared" si="11"/>
        <v>2.75000275000275</v>
      </c>
      <c r="AI54" s="65">
        <f t="shared" si="12"/>
        <v>0</v>
      </c>
      <c r="AJ54" s="69">
        <f t="shared" si="13"/>
        <v>12.375012375012375</v>
      </c>
      <c r="AK54" s="65">
        <f t="shared" si="14"/>
        <v>-1.3750013750013768</v>
      </c>
      <c r="AL54" s="79"/>
      <c r="AM54" s="19">
        <v>12.5</v>
      </c>
      <c r="AN54" s="18">
        <f>AM54*8</f>
        <v>100</v>
      </c>
      <c r="AO54" s="20">
        <f t="shared" si="61"/>
        <v>500</v>
      </c>
      <c r="AP54" s="16">
        <f t="shared" si="15"/>
        <v>0.34375034375034375</v>
      </c>
      <c r="AQ54" s="16">
        <f t="shared" si="16"/>
        <v>2.75000275000275</v>
      </c>
      <c r="AR54" s="72">
        <f t="shared" si="17"/>
        <v>13.750013750013752</v>
      </c>
      <c r="AS54" s="80" t="s">
        <v>139</v>
      </c>
    </row>
    <row r="55" spans="1:45" s="21" customFormat="1" x14ac:dyDescent="0.25">
      <c r="A55" s="21" t="s">
        <v>141</v>
      </c>
      <c r="B55" s="21" t="s">
        <v>142</v>
      </c>
      <c r="C55" s="21" t="s">
        <v>143</v>
      </c>
      <c r="D55" s="21" t="s">
        <v>144</v>
      </c>
      <c r="E55" s="21" t="s">
        <v>145</v>
      </c>
      <c r="F55" s="10" t="s">
        <v>146</v>
      </c>
      <c r="G55" s="21" t="s">
        <v>57</v>
      </c>
      <c r="H55" s="21" t="s">
        <v>147</v>
      </c>
      <c r="I55" s="21" t="str">
        <f t="shared" si="52"/>
        <v>Club for Acts and Actors: Concert Hall</v>
      </c>
      <c r="J55" s="21">
        <v>46</v>
      </c>
      <c r="K55" s="21">
        <v>18</v>
      </c>
      <c r="L55" s="23">
        <f t="shared" si="55"/>
        <v>828</v>
      </c>
      <c r="M55" s="51">
        <v>14</v>
      </c>
      <c r="N55" s="51">
        <v>5.5</v>
      </c>
      <c r="O55" s="51">
        <f t="shared" si="56"/>
        <v>77</v>
      </c>
      <c r="P55" s="23" t="s">
        <v>21</v>
      </c>
      <c r="Q55" s="23" t="s">
        <v>21</v>
      </c>
      <c r="R55" s="23" t="s">
        <v>21</v>
      </c>
      <c r="S55" s="23" t="s">
        <v>21</v>
      </c>
      <c r="T55" s="23" t="s">
        <v>21</v>
      </c>
      <c r="U55" s="23" t="s">
        <v>9</v>
      </c>
      <c r="V55" s="23" t="s">
        <v>21</v>
      </c>
      <c r="W55" s="74">
        <v>24</v>
      </c>
      <c r="X55" s="73">
        <f>W55*8</f>
        <v>192</v>
      </c>
      <c r="Y55" s="73">
        <f>X55*5</f>
        <v>960</v>
      </c>
      <c r="Z55" s="63">
        <f t="shared" si="3"/>
        <v>9</v>
      </c>
      <c r="AA55" s="64">
        <f t="shared" si="57"/>
        <v>0.6</v>
      </c>
      <c r="AB55" s="63">
        <f t="shared" si="5"/>
        <v>72</v>
      </c>
      <c r="AC55" s="64">
        <f t="shared" si="58"/>
        <v>0.6</v>
      </c>
      <c r="AD55" s="63">
        <f t="shared" si="7"/>
        <v>360</v>
      </c>
      <c r="AE55" s="64">
        <f t="shared" si="59"/>
        <v>0.6</v>
      </c>
      <c r="AF55" s="69">
        <f t="shared" si="30"/>
        <v>0.31168831168831168</v>
      </c>
      <c r="AG55" s="65">
        <f t="shared" si="10"/>
        <v>0.11688311688311687</v>
      </c>
      <c r="AH55" s="69">
        <f t="shared" si="11"/>
        <v>2.4935064935064934</v>
      </c>
      <c r="AI55" s="65">
        <f t="shared" si="12"/>
        <v>0.93506493506493493</v>
      </c>
      <c r="AJ55" s="69">
        <f t="shared" si="13"/>
        <v>12.467532467532468</v>
      </c>
      <c r="AK55" s="65">
        <f t="shared" si="14"/>
        <v>4.675324675324676</v>
      </c>
      <c r="AL55" s="79"/>
      <c r="AM55" s="76">
        <v>15</v>
      </c>
      <c r="AN55" s="24">
        <f>AM55*8</f>
        <v>120</v>
      </c>
      <c r="AO55" s="24">
        <f t="shared" ref="AO55" si="63">AN55*5</f>
        <v>600</v>
      </c>
      <c r="AP55" s="16">
        <f t="shared" si="15"/>
        <v>0.19480519480519481</v>
      </c>
      <c r="AQ55" s="16">
        <f t="shared" si="16"/>
        <v>1.5584415584415585</v>
      </c>
      <c r="AR55" s="72">
        <f t="shared" si="17"/>
        <v>7.7922077922077921</v>
      </c>
      <c r="AS55" s="24" t="s">
        <v>384</v>
      </c>
    </row>
    <row r="56" spans="1:45" x14ac:dyDescent="0.25">
      <c r="A56" s="6" t="s">
        <v>513</v>
      </c>
      <c r="B56" s="6" t="s">
        <v>514</v>
      </c>
      <c r="C56" s="7" t="s">
        <v>515</v>
      </c>
      <c r="D56" s="9" t="s">
        <v>516</v>
      </c>
      <c r="E56" s="25" t="s">
        <v>517</v>
      </c>
      <c r="F56" s="8" t="s">
        <v>518</v>
      </c>
      <c r="G56" s="8" t="s">
        <v>19</v>
      </c>
      <c r="H56" s="8" t="s">
        <v>519</v>
      </c>
      <c r="I56" s="12" t="str">
        <f t="shared" si="52"/>
        <v>Dance Research Studio: DRS</v>
      </c>
      <c r="J56" s="13">
        <f t="shared" ref="J56:J63" si="64">M56*3.2808399</f>
        <v>32.808399000000001</v>
      </c>
      <c r="K56" s="13">
        <f t="shared" ref="K56:K63" si="65">N56*3.2808399</f>
        <v>22.965879300000001</v>
      </c>
      <c r="L56" s="14">
        <f t="shared" ref="L56:L85" si="66">J56*K56</f>
        <v>753.47373146024074</v>
      </c>
      <c r="M56" s="50">
        <v>10</v>
      </c>
      <c r="N56" s="50">
        <v>7</v>
      </c>
      <c r="O56" s="50">
        <f t="shared" ref="O56:O74" si="67">M56*N56</f>
        <v>70</v>
      </c>
      <c r="P56" s="8" t="s">
        <v>9</v>
      </c>
      <c r="Q56" s="8" t="s">
        <v>9</v>
      </c>
      <c r="R56" s="8" t="s">
        <v>9</v>
      </c>
      <c r="S56" s="8" t="s">
        <v>21</v>
      </c>
      <c r="T56" s="8" t="s">
        <v>9</v>
      </c>
      <c r="U56" s="8" t="s">
        <v>9</v>
      </c>
      <c r="V56" s="8" t="s">
        <v>9</v>
      </c>
      <c r="W56" s="74">
        <v>12</v>
      </c>
      <c r="X56" s="71">
        <f>W56*8</f>
        <v>96</v>
      </c>
      <c r="Y56" s="71">
        <f>X56*5</f>
        <v>480</v>
      </c>
      <c r="Z56" s="63">
        <f t="shared" si="3"/>
        <v>0</v>
      </c>
      <c r="AA56" s="64">
        <f t="shared" si="57"/>
        <v>0</v>
      </c>
      <c r="AB56" s="63">
        <f t="shared" si="5"/>
        <v>0</v>
      </c>
      <c r="AC56" s="64">
        <f t="shared" si="58"/>
        <v>0</v>
      </c>
      <c r="AD56" s="63">
        <f t="shared" si="7"/>
        <v>80</v>
      </c>
      <c r="AE56" s="64">
        <f t="shared" si="59"/>
        <v>0.2</v>
      </c>
      <c r="AF56" s="69">
        <f t="shared" si="30"/>
        <v>0.17142857142857143</v>
      </c>
      <c r="AG56" s="65">
        <f t="shared" si="10"/>
        <v>0</v>
      </c>
      <c r="AH56" s="69">
        <f t="shared" si="11"/>
        <v>1.3714285714285714</v>
      </c>
      <c r="AI56" s="65">
        <f t="shared" si="12"/>
        <v>0</v>
      </c>
      <c r="AJ56" s="69">
        <f t="shared" si="13"/>
        <v>6.8571428571428568</v>
      </c>
      <c r="AK56" s="65">
        <f t="shared" si="14"/>
        <v>1.1428571428571423</v>
      </c>
      <c r="AL56" s="66"/>
      <c r="AM56" s="78">
        <v>12</v>
      </c>
      <c r="AN56" s="27">
        <f t="shared" ref="AN56:AN63" si="68">AM56*8</f>
        <v>96</v>
      </c>
      <c r="AO56" s="15">
        <f>10*8*5</f>
        <v>400</v>
      </c>
      <c r="AP56" s="16">
        <f t="shared" si="15"/>
        <v>0.17142857142857143</v>
      </c>
      <c r="AQ56" s="16">
        <f t="shared" si="16"/>
        <v>1.3714285714285714</v>
      </c>
      <c r="AR56" s="72">
        <f t="shared" si="17"/>
        <v>5.7142857142857144</v>
      </c>
      <c r="AS56" s="8" t="s">
        <v>521</v>
      </c>
    </row>
    <row r="57" spans="1:45" x14ac:dyDescent="0.25">
      <c r="A57" s="12" t="s">
        <v>153</v>
      </c>
      <c r="B57" s="12" t="s">
        <v>154</v>
      </c>
      <c r="C57" s="12" t="s">
        <v>155</v>
      </c>
      <c r="D57" s="12" t="s">
        <v>156</v>
      </c>
      <c r="E57" s="11" t="s">
        <v>157</v>
      </c>
      <c r="F57" s="11" t="s">
        <v>158</v>
      </c>
      <c r="G57" s="12" t="s">
        <v>159</v>
      </c>
      <c r="H57" s="21" t="s">
        <v>100</v>
      </c>
      <c r="I57" s="12" t="str">
        <f t="shared" si="52"/>
        <v>Danceworks: Studio 1</v>
      </c>
      <c r="J57" s="23">
        <f t="shared" si="64"/>
        <v>36.089238899999998</v>
      </c>
      <c r="K57" s="23">
        <f t="shared" si="65"/>
        <v>32.808399000000001</v>
      </c>
      <c r="L57" s="17">
        <f t="shared" si="66"/>
        <v>1184.030149437521</v>
      </c>
      <c r="M57" s="51">
        <v>11</v>
      </c>
      <c r="N57" s="51">
        <v>10</v>
      </c>
      <c r="O57" s="37">
        <f t="shared" si="67"/>
        <v>110</v>
      </c>
      <c r="P57" s="23" t="s">
        <v>21</v>
      </c>
      <c r="Q57" s="23" t="s">
        <v>21</v>
      </c>
      <c r="R57" s="23" t="s">
        <v>9</v>
      </c>
      <c r="S57" s="23" t="s">
        <v>21</v>
      </c>
      <c r="T57" s="23" t="s">
        <v>9</v>
      </c>
      <c r="U57" s="23" t="s">
        <v>9</v>
      </c>
      <c r="V57" s="23" t="s">
        <v>9</v>
      </c>
      <c r="W57" s="74">
        <v>54</v>
      </c>
      <c r="X57" s="74">
        <v>408</v>
      </c>
      <c r="Y57" s="74">
        <v>1920</v>
      </c>
      <c r="Z57" s="63">
        <f t="shared" si="3"/>
        <v>2</v>
      </c>
      <c r="AA57" s="64">
        <f t="shared" si="57"/>
        <v>3.8461538461538464E-2</v>
      </c>
      <c r="AB57" s="63">
        <f t="shared" si="5"/>
        <v>-8</v>
      </c>
      <c r="AC57" s="64">
        <f t="shared" si="58"/>
        <v>-1.9230769230769232E-2</v>
      </c>
      <c r="AD57" s="63">
        <f t="shared" si="7"/>
        <v>-160</v>
      </c>
      <c r="AE57" s="64">
        <f t="shared" si="59"/>
        <v>-7.6923076923076927E-2</v>
      </c>
      <c r="AF57" s="69">
        <f t="shared" si="30"/>
        <v>0.49090909090909091</v>
      </c>
      <c r="AG57" s="65">
        <f t="shared" si="10"/>
        <v>1.8181818181818188E-2</v>
      </c>
      <c r="AH57" s="69">
        <f t="shared" si="11"/>
        <v>3.709090909090909</v>
      </c>
      <c r="AI57" s="65">
        <f t="shared" si="12"/>
        <v>-7.2727272727272751E-2</v>
      </c>
      <c r="AJ57" s="69">
        <f t="shared" si="13"/>
        <v>17.454545454545453</v>
      </c>
      <c r="AK57" s="65">
        <f t="shared" si="14"/>
        <v>-1.4545454545454568</v>
      </c>
      <c r="AL57" s="79"/>
      <c r="AM57" s="19">
        <v>52</v>
      </c>
      <c r="AN57" s="20">
        <f t="shared" si="68"/>
        <v>416</v>
      </c>
      <c r="AO57" s="20">
        <f t="shared" ref="AO57:AO66" si="69">AN57*5</f>
        <v>2080</v>
      </c>
      <c r="AP57" s="16">
        <f t="shared" si="15"/>
        <v>0.47272727272727272</v>
      </c>
      <c r="AQ57" s="16">
        <f t="shared" si="16"/>
        <v>3.7818181818181817</v>
      </c>
      <c r="AR57" s="72">
        <f t="shared" si="17"/>
        <v>18.90909090909091</v>
      </c>
      <c r="AS57" s="12" t="s">
        <v>160</v>
      </c>
    </row>
    <row r="58" spans="1:45" x14ac:dyDescent="0.25">
      <c r="A58" s="12" t="s">
        <v>153</v>
      </c>
      <c r="B58" s="12" t="s">
        <v>154</v>
      </c>
      <c r="C58" s="12" t="s">
        <v>155</v>
      </c>
      <c r="D58" s="12" t="s">
        <v>156</v>
      </c>
      <c r="E58" s="11" t="s">
        <v>157</v>
      </c>
      <c r="F58" s="11" t="s">
        <v>158</v>
      </c>
      <c r="G58" s="12" t="s">
        <v>159</v>
      </c>
      <c r="H58" s="21" t="s">
        <v>89</v>
      </c>
      <c r="I58" s="12" t="str">
        <f t="shared" si="52"/>
        <v>Danceworks: Studio 3</v>
      </c>
      <c r="J58" s="23">
        <f t="shared" si="64"/>
        <v>31.824147029999999</v>
      </c>
      <c r="K58" s="23">
        <f t="shared" si="65"/>
        <v>20.013123390000001</v>
      </c>
      <c r="L58" s="17">
        <f t="shared" si="66"/>
        <v>636.90058129289207</v>
      </c>
      <c r="M58" s="51">
        <v>9.6999999999999993</v>
      </c>
      <c r="N58" s="51">
        <v>6.1</v>
      </c>
      <c r="O58" s="37">
        <f t="shared" si="67"/>
        <v>59.169999999999995</v>
      </c>
      <c r="P58" s="23" t="s">
        <v>21</v>
      </c>
      <c r="Q58" s="23" t="s">
        <v>21</v>
      </c>
      <c r="R58" s="23" t="s">
        <v>9</v>
      </c>
      <c r="S58" s="23" t="s">
        <v>21</v>
      </c>
      <c r="T58" s="23" t="s">
        <v>9</v>
      </c>
      <c r="U58" s="23" t="s">
        <v>9</v>
      </c>
      <c r="V58" s="23" t="s">
        <v>9</v>
      </c>
      <c r="W58" s="74">
        <v>42</v>
      </c>
      <c r="X58" s="74">
        <v>318</v>
      </c>
      <c r="Y58" s="74">
        <v>1500</v>
      </c>
      <c r="Z58" s="63">
        <f t="shared" si="3"/>
        <v>2</v>
      </c>
      <c r="AA58" s="64">
        <f t="shared" si="57"/>
        <v>0.05</v>
      </c>
      <c r="AB58" s="63">
        <f t="shared" si="5"/>
        <v>-2</v>
      </c>
      <c r="AC58" s="64">
        <f t="shared" si="58"/>
        <v>-6.2500000000000003E-3</v>
      </c>
      <c r="AD58" s="63">
        <f t="shared" si="7"/>
        <v>-100</v>
      </c>
      <c r="AE58" s="64">
        <f t="shared" si="59"/>
        <v>-6.25E-2</v>
      </c>
      <c r="AF58" s="69">
        <f t="shared" si="30"/>
        <v>0.70981916511745824</v>
      </c>
      <c r="AG58" s="65">
        <f t="shared" si="10"/>
        <v>3.3800912624640911E-2</v>
      </c>
      <c r="AH58" s="69">
        <f t="shared" si="11"/>
        <v>5.3743451073178985</v>
      </c>
      <c r="AI58" s="65">
        <f t="shared" si="12"/>
        <v>-3.3800912624640134E-2</v>
      </c>
      <c r="AJ58" s="69">
        <f t="shared" si="13"/>
        <v>25.350684468480651</v>
      </c>
      <c r="AK58" s="65">
        <f t="shared" si="14"/>
        <v>-1.6900456312320422</v>
      </c>
      <c r="AL58" s="79"/>
      <c r="AM58" s="19">
        <v>40</v>
      </c>
      <c r="AN58" s="20">
        <f t="shared" si="68"/>
        <v>320</v>
      </c>
      <c r="AO58" s="20">
        <f t="shared" si="69"/>
        <v>1600</v>
      </c>
      <c r="AP58" s="16">
        <f t="shared" si="15"/>
        <v>0.67601825249281733</v>
      </c>
      <c r="AQ58" s="16">
        <f t="shared" si="16"/>
        <v>5.4081460199425386</v>
      </c>
      <c r="AR58" s="72">
        <f t="shared" si="17"/>
        <v>27.040730099712693</v>
      </c>
      <c r="AS58" s="12" t="s">
        <v>160</v>
      </c>
    </row>
    <row r="59" spans="1:45" x14ac:dyDescent="0.25">
      <c r="A59" s="12" t="s">
        <v>153</v>
      </c>
      <c r="B59" s="12" t="s">
        <v>154</v>
      </c>
      <c r="C59" s="12" t="s">
        <v>155</v>
      </c>
      <c r="D59" s="12" t="s">
        <v>156</v>
      </c>
      <c r="E59" s="11" t="s">
        <v>157</v>
      </c>
      <c r="F59" s="11" t="s">
        <v>158</v>
      </c>
      <c r="G59" s="12" t="s">
        <v>159</v>
      </c>
      <c r="H59" s="21" t="s">
        <v>92</v>
      </c>
      <c r="I59" s="12" t="str">
        <f t="shared" si="52"/>
        <v>Danceworks: Studio 5</v>
      </c>
      <c r="J59" s="23">
        <f t="shared" si="64"/>
        <v>36.089238899999998</v>
      </c>
      <c r="K59" s="23">
        <f t="shared" si="65"/>
        <v>20.997375360000003</v>
      </c>
      <c r="L59" s="17">
        <f t="shared" si="66"/>
        <v>757.77929564001352</v>
      </c>
      <c r="M59" s="51">
        <v>11</v>
      </c>
      <c r="N59" s="51">
        <v>6.4</v>
      </c>
      <c r="O59" s="37">
        <f t="shared" si="67"/>
        <v>70.400000000000006</v>
      </c>
      <c r="P59" s="23" t="s">
        <v>21</v>
      </c>
      <c r="Q59" s="23" t="s">
        <v>21</v>
      </c>
      <c r="R59" s="23" t="s">
        <v>9</v>
      </c>
      <c r="S59" s="23" t="s">
        <v>21</v>
      </c>
      <c r="T59" s="23" t="s">
        <v>9</v>
      </c>
      <c r="U59" s="23" t="s">
        <v>9</v>
      </c>
      <c r="V59" s="23" t="s">
        <v>9</v>
      </c>
      <c r="W59" s="74">
        <v>48</v>
      </c>
      <c r="X59" s="74">
        <v>360</v>
      </c>
      <c r="Y59" s="74">
        <v>1740</v>
      </c>
      <c r="Z59" s="63">
        <f t="shared" si="3"/>
        <v>2</v>
      </c>
      <c r="AA59" s="64">
        <f t="shared" si="57"/>
        <v>4.3478260869565216E-2</v>
      </c>
      <c r="AB59" s="63">
        <f t="shared" si="5"/>
        <v>-8</v>
      </c>
      <c r="AC59" s="64">
        <f t="shared" si="58"/>
        <v>-2.1739130434782608E-2</v>
      </c>
      <c r="AD59" s="63">
        <f t="shared" si="7"/>
        <v>-100</v>
      </c>
      <c r="AE59" s="64">
        <f t="shared" si="59"/>
        <v>-5.434782608695652E-2</v>
      </c>
      <c r="AF59" s="69">
        <f t="shared" si="30"/>
        <v>0.68181818181818177</v>
      </c>
      <c r="AG59" s="65">
        <f t="shared" si="10"/>
        <v>2.8409090909090939E-2</v>
      </c>
      <c r="AH59" s="69">
        <f t="shared" si="11"/>
        <v>5.1136363636363633</v>
      </c>
      <c r="AI59" s="65">
        <f t="shared" si="12"/>
        <v>-0.11363636363636331</v>
      </c>
      <c r="AJ59" s="69">
        <f t="shared" si="13"/>
        <v>24.71590909090909</v>
      </c>
      <c r="AK59" s="65">
        <f t="shared" si="14"/>
        <v>-1.4204545454545432</v>
      </c>
      <c r="AL59" s="79"/>
      <c r="AM59" s="19">
        <v>46</v>
      </c>
      <c r="AN59" s="20">
        <f t="shared" si="68"/>
        <v>368</v>
      </c>
      <c r="AO59" s="20">
        <f t="shared" si="69"/>
        <v>1840</v>
      </c>
      <c r="AP59" s="16">
        <f t="shared" si="15"/>
        <v>0.65340909090909083</v>
      </c>
      <c r="AQ59" s="16">
        <f t="shared" si="16"/>
        <v>5.2272727272727266</v>
      </c>
      <c r="AR59" s="72">
        <f t="shared" si="17"/>
        <v>26.136363636363633</v>
      </c>
      <c r="AS59" s="12" t="s">
        <v>160</v>
      </c>
    </row>
    <row r="60" spans="1:45" x14ac:dyDescent="0.25">
      <c r="A60" s="12" t="s">
        <v>153</v>
      </c>
      <c r="B60" s="12" t="s">
        <v>154</v>
      </c>
      <c r="C60" s="12" t="s">
        <v>155</v>
      </c>
      <c r="D60" s="12" t="s">
        <v>156</v>
      </c>
      <c r="E60" s="11" t="s">
        <v>157</v>
      </c>
      <c r="F60" s="11" t="s">
        <v>158</v>
      </c>
      <c r="G60" s="12" t="s">
        <v>159</v>
      </c>
      <c r="H60" s="21" t="s">
        <v>161</v>
      </c>
      <c r="I60" s="12" t="str">
        <f t="shared" si="52"/>
        <v>Danceworks: Studio 6</v>
      </c>
      <c r="J60" s="23">
        <f t="shared" si="64"/>
        <v>31.824147029999999</v>
      </c>
      <c r="K60" s="23">
        <f t="shared" si="65"/>
        <v>20.013123390000001</v>
      </c>
      <c r="L60" s="17">
        <f t="shared" si="66"/>
        <v>636.90058129289207</v>
      </c>
      <c r="M60" s="51">
        <v>9.6999999999999993</v>
      </c>
      <c r="N60" s="51">
        <v>6.1</v>
      </c>
      <c r="O60" s="37">
        <f t="shared" si="67"/>
        <v>59.169999999999995</v>
      </c>
      <c r="P60" s="23" t="s">
        <v>21</v>
      </c>
      <c r="Q60" s="23" t="s">
        <v>21</v>
      </c>
      <c r="R60" s="23" t="s">
        <v>9</v>
      </c>
      <c r="S60" s="23" t="s">
        <v>21</v>
      </c>
      <c r="T60" s="23" t="s">
        <v>9</v>
      </c>
      <c r="U60" s="23" t="s">
        <v>9</v>
      </c>
      <c r="V60" s="23" t="s">
        <v>9</v>
      </c>
      <c r="W60" s="74">
        <v>42</v>
      </c>
      <c r="X60" s="74">
        <v>318</v>
      </c>
      <c r="Y60" s="74">
        <v>1500</v>
      </c>
      <c r="Z60" s="63">
        <f t="shared" si="3"/>
        <v>2</v>
      </c>
      <c r="AA60" s="64">
        <f t="shared" si="57"/>
        <v>0.05</v>
      </c>
      <c r="AB60" s="63">
        <f t="shared" si="5"/>
        <v>-2</v>
      </c>
      <c r="AC60" s="64">
        <f t="shared" si="58"/>
        <v>-6.2500000000000003E-3</v>
      </c>
      <c r="AD60" s="63">
        <f t="shared" si="7"/>
        <v>-100</v>
      </c>
      <c r="AE60" s="64">
        <f t="shared" si="59"/>
        <v>-6.25E-2</v>
      </c>
      <c r="AF60" s="69">
        <f t="shared" si="30"/>
        <v>0.70981916511745824</v>
      </c>
      <c r="AG60" s="65">
        <f t="shared" si="10"/>
        <v>3.3800912624640911E-2</v>
      </c>
      <c r="AH60" s="69">
        <f t="shared" si="11"/>
        <v>5.3743451073178985</v>
      </c>
      <c r="AI60" s="65">
        <f t="shared" si="12"/>
        <v>-3.3800912624640134E-2</v>
      </c>
      <c r="AJ60" s="69">
        <f t="shared" si="13"/>
        <v>25.350684468480651</v>
      </c>
      <c r="AK60" s="65">
        <f t="shared" si="14"/>
        <v>-1.6900456312320422</v>
      </c>
      <c r="AL60" s="79"/>
      <c r="AM60" s="19">
        <v>40</v>
      </c>
      <c r="AN60" s="20">
        <f t="shared" si="68"/>
        <v>320</v>
      </c>
      <c r="AO60" s="20">
        <f t="shared" si="69"/>
        <v>1600</v>
      </c>
      <c r="AP60" s="16">
        <f t="shared" si="15"/>
        <v>0.67601825249281733</v>
      </c>
      <c r="AQ60" s="16">
        <f t="shared" si="16"/>
        <v>5.4081460199425386</v>
      </c>
      <c r="AR60" s="72">
        <f t="shared" si="17"/>
        <v>27.040730099712693</v>
      </c>
      <c r="AS60" s="12" t="s">
        <v>160</v>
      </c>
    </row>
    <row r="61" spans="1:45" s="77" customFormat="1" x14ac:dyDescent="0.25">
      <c r="A61" s="12" t="s">
        <v>153</v>
      </c>
      <c r="B61" s="12" t="s">
        <v>154</v>
      </c>
      <c r="C61" s="12" t="s">
        <v>155</v>
      </c>
      <c r="D61" s="12" t="s">
        <v>156</v>
      </c>
      <c r="E61" s="11" t="s">
        <v>157</v>
      </c>
      <c r="F61" s="11" t="s">
        <v>158</v>
      </c>
      <c r="G61" s="12" t="s">
        <v>159</v>
      </c>
      <c r="H61" s="21" t="s">
        <v>162</v>
      </c>
      <c r="I61" s="12" t="str">
        <f t="shared" si="52"/>
        <v>Danceworks: Studio 10</v>
      </c>
      <c r="J61" s="23">
        <f t="shared" si="64"/>
        <v>39.698162789999998</v>
      </c>
      <c r="K61" s="23">
        <f t="shared" si="65"/>
        <v>31.16797905</v>
      </c>
      <c r="L61" s="17">
        <f t="shared" si="66"/>
        <v>1237.3115061622095</v>
      </c>
      <c r="M61" s="51">
        <v>12.1</v>
      </c>
      <c r="N61" s="51">
        <v>9.5</v>
      </c>
      <c r="O61" s="37">
        <f t="shared" si="67"/>
        <v>114.95</v>
      </c>
      <c r="P61" s="23" t="s">
        <v>21</v>
      </c>
      <c r="Q61" s="23" t="s">
        <v>21</v>
      </c>
      <c r="R61" s="23" t="s">
        <v>9</v>
      </c>
      <c r="S61" s="23" t="s">
        <v>21</v>
      </c>
      <c r="T61" s="23" t="s">
        <v>9</v>
      </c>
      <c r="U61" s="23" t="s">
        <v>9</v>
      </c>
      <c r="V61" s="23" t="s">
        <v>9</v>
      </c>
      <c r="W61" s="74">
        <v>60</v>
      </c>
      <c r="X61" s="74">
        <v>450</v>
      </c>
      <c r="Y61" s="74">
        <v>2100</v>
      </c>
      <c r="Z61" s="63">
        <f t="shared" si="3"/>
        <v>-2</v>
      </c>
      <c r="AA61" s="64">
        <f t="shared" si="57"/>
        <v>-3.2258064516129031E-2</v>
      </c>
      <c r="AB61" s="63">
        <f t="shared" si="5"/>
        <v>-46</v>
      </c>
      <c r="AC61" s="64">
        <f t="shared" si="58"/>
        <v>-9.2741935483870969E-2</v>
      </c>
      <c r="AD61" s="63">
        <f t="shared" si="7"/>
        <v>-380</v>
      </c>
      <c r="AE61" s="64">
        <f t="shared" si="59"/>
        <v>-0.15322580645161291</v>
      </c>
      <c r="AF61" s="69">
        <f t="shared" si="30"/>
        <v>0.52196607220530666</v>
      </c>
      <c r="AG61" s="65">
        <f t="shared" si="10"/>
        <v>-1.7398869073510181E-2</v>
      </c>
      <c r="AH61" s="69">
        <f t="shared" si="11"/>
        <v>3.9147455415398</v>
      </c>
      <c r="AI61" s="65">
        <f t="shared" si="12"/>
        <v>-0.40017398869073473</v>
      </c>
      <c r="AJ61" s="69">
        <f t="shared" si="13"/>
        <v>18.268812527185734</v>
      </c>
      <c r="AK61" s="65">
        <f t="shared" si="14"/>
        <v>-3.3057851239669418</v>
      </c>
      <c r="AL61" s="79"/>
      <c r="AM61" s="19">
        <v>62</v>
      </c>
      <c r="AN61" s="20">
        <f t="shared" si="68"/>
        <v>496</v>
      </c>
      <c r="AO61" s="20">
        <f t="shared" si="69"/>
        <v>2480</v>
      </c>
      <c r="AP61" s="16">
        <f t="shared" si="15"/>
        <v>0.53936494127881685</v>
      </c>
      <c r="AQ61" s="16">
        <f t="shared" si="16"/>
        <v>4.3149195302305348</v>
      </c>
      <c r="AR61" s="72">
        <f t="shared" si="17"/>
        <v>21.574597651152676</v>
      </c>
      <c r="AS61" s="12" t="s">
        <v>160</v>
      </c>
    </row>
    <row r="62" spans="1:45" x14ac:dyDescent="0.25">
      <c r="A62" s="12" t="s">
        <v>153</v>
      </c>
      <c r="B62" s="12" t="s">
        <v>154</v>
      </c>
      <c r="C62" s="12" t="s">
        <v>155</v>
      </c>
      <c r="D62" s="12" t="s">
        <v>156</v>
      </c>
      <c r="E62" s="11" t="s">
        <v>157</v>
      </c>
      <c r="F62" s="11" t="s">
        <v>158</v>
      </c>
      <c r="G62" s="12" t="s">
        <v>159</v>
      </c>
      <c r="H62" s="21" t="s">
        <v>163</v>
      </c>
      <c r="I62" s="12" t="str">
        <f t="shared" si="52"/>
        <v>Danceworks: Studio 11</v>
      </c>
      <c r="J62" s="23">
        <f t="shared" si="64"/>
        <v>39.698162789999998</v>
      </c>
      <c r="K62" s="23">
        <f t="shared" si="65"/>
        <v>31.16797905</v>
      </c>
      <c r="L62" s="17">
        <f t="shared" si="66"/>
        <v>1237.3115061622095</v>
      </c>
      <c r="M62" s="51">
        <v>12.1</v>
      </c>
      <c r="N62" s="51">
        <v>9.5</v>
      </c>
      <c r="O62" s="37">
        <f t="shared" si="67"/>
        <v>114.95</v>
      </c>
      <c r="P62" s="23" t="s">
        <v>21</v>
      </c>
      <c r="Q62" s="23" t="s">
        <v>21</v>
      </c>
      <c r="R62" s="23" t="s">
        <v>9</v>
      </c>
      <c r="S62" s="23" t="s">
        <v>21</v>
      </c>
      <c r="T62" s="23" t="s">
        <v>9</v>
      </c>
      <c r="U62" s="23" t="s">
        <v>9</v>
      </c>
      <c r="V62" s="23" t="s">
        <v>9</v>
      </c>
      <c r="W62" s="74">
        <v>60</v>
      </c>
      <c r="X62" s="74">
        <v>450</v>
      </c>
      <c r="Y62" s="74">
        <v>2100</v>
      </c>
      <c r="Z62" s="63">
        <f t="shared" si="3"/>
        <v>0</v>
      </c>
      <c r="AA62" s="64">
        <f t="shared" si="57"/>
        <v>0</v>
      </c>
      <c r="AB62" s="63">
        <f t="shared" si="5"/>
        <v>-30</v>
      </c>
      <c r="AC62" s="64">
        <f t="shared" si="58"/>
        <v>-6.25E-2</v>
      </c>
      <c r="AD62" s="63">
        <f t="shared" si="7"/>
        <v>-300</v>
      </c>
      <c r="AE62" s="64">
        <f t="shared" si="59"/>
        <v>-0.125</v>
      </c>
      <c r="AF62" s="69">
        <f t="shared" si="30"/>
        <v>0.52196607220530666</v>
      </c>
      <c r="AG62" s="65">
        <f t="shared" si="10"/>
        <v>0</v>
      </c>
      <c r="AH62" s="69">
        <f t="shared" si="11"/>
        <v>3.9147455415398</v>
      </c>
      <c r="AI62" s="65">
        <f t="shared" si="12"/>
        <v>-0.26098303610265328</v>
      </c>
      <c r="AJ62" s="69">
        <f t="shared" si="13"/>
        <v>18.268812527185734</v>
      </c>
      <c r="AK62" s="65">
        <f t="shared" si="14"/>
        <v>-2.6098303610265319</v>
      </c>
      <c r="AL62" s="79"/>
      <c r="AM62" s="19">
        <v>60</v>
      </c>
      <c r="AN62" s="20">
        <f t="shared" si="68"/>
        <v>480</v>
      </c>
      <c r="AO62" s="20">
        <f t="shared" si="69"/>
        <v>2400</v>
      </c>
      <c r="AP62" s="16">
        <f t="shared" si="15"/>
        <v>0.52196607220530666</v>
      </c>
      <c r="AQ62" s="16">
        <f t="shared" si="16"/>
        <v>4.1757285776424533</v>
      </c>
      <c r="AR62" s="72">
        <f t="shared" si="17"/>
        <v>20.878642888212266</v>
      </c>
      <c r="AS62" s="12" t="s">
        <v>160</v>
      </c>
    </row>
    <row r="63" spans="1:45" s="21" customFormat="1" x14ac:dyDescent="0.25">
      <c r="A63" s="12" t="s">
        <v>153</v>
      </c>
      <c r="B63" s="12" t="s">
        <v>154</v>
      </c>
      <c r="C63" s="12" t="s">
        <v>155</v>
      </c>
      <c r="D63" s="12" t="s">
        <v>156</v>
      </c>
      <c r="E63" s="11" t="s">
        <v>157</v>
      </c>
      <c r="F63" s="11" t="s">
        <v>158</v>
      </c>
      <c r="G63" s="12" t="s">
        <v>159</v>
      </c>
      <c r="H63" s="21" t="s">
        <v>164</v>
      </c>
      <c r="I63" s="12" t="str">
        <f t="shared" si="52"/>
        <v>Danceworks: Studio 4 (Mini)</v>
      </c>
      <c r="J63" s="23">
        <f t="shared" si="64"/>
        <v>14.763779550000001</v>
      </c>
      <c r="K63" s="23">
        <f t="shared" si="65"/>
        <v>9.8425197000000004</v>
      </c>
      <c r="L63" s="17">
        <f t="shared" si="66"/>
        <v>145.31279106733214</v>
      </c>
      <c r="M63" s="51">
        <v>4.5</v>
      </c>
      <c r="N63" s="51">
        <v>3</v>
      </c>
      <c r="O63" s="37">
        <f t="shared" si="67"/>
        <v>13.5</v>
      </c>
      <c r="P63" s="23" t="s">
        <v>21</v>
      </c>
      <c r="Q63" s="23" t="s">
        <v>21</v>
      </c>
      <c r="R63" s="23" t="s">
        <v>9</v>
      </c>
      <c r="S63" s="23" t="s">
        <v>21</v>
      </c>
      <c r="T63" s="23" t="s">
        <v>9</v>
      </c>
      <c r="U63" s="23" t="s">
        <v>21</v>
      </c>
      <c r="V63" s="23" t="s">
        <v>9</v>
      </c>
      <c r="W63" s="74">
        <v>15</v>
      </c>
      <c r="X63" s="74">
        <v>120</v>
      </c>
      <c r="Y63" s="74">
        <v>600</v>
      </c>
      <c r="Z63" s="63">
        <f t="shared" si="3"/>
        <v>-10</v>
      </c>
      <c r="AA63" s="64">
        <f t="shared" si="57"/>
        <v>-0.4</v>
      </c>
      <c r="AB63" s="63">
        <f t="shared" si="5"/>
        <v>-80</v>
      </c>
      <c r="AC63" s="64">
        <f t="shared" si="58"/>
        <v>-0.4</v>
      </c>
      <c r="AD63" s="63">
        <f t="shared" si="7"/>
        <v>-400</v>
      </c>
      <c r="AE63" s="64">
        <f t="shared" si="59"/>
        <v>-0.4</v>
      </c>
      <c r="AF63" s="69">
        <f t="shared" si="30"/>
        <v>1.1111111111111112</v>
      </c>
      <c r="AG63" s="65">
        <f t="shared" si="10"/>
        <v>-0.7407407407407407</v>
      </c>
      <c r="AH63" s="69">
        <f t="shared" si="11"/>
        <v>8.8888888888888893</v>
      </c>
      <c r="AI63" s="65">
        <f t="shared" si="12"/>
        <v>-5.9259259259259256</v>
      </c>
      <c r="AJ63" s="69">
        <f t="shared" si="13"/>
        <v>44.444444444444443</v>
      </c>
      <c r="AK63" s="65">
        <f t="shared" si="14"/>
        <v>-29.629629629629633</v>
      </c>
      <c r="AL63" s="79"/>
      <c r="AM63" s="19">
        <v>25</v>
      </c>
      <c r="AN63" s="20">
        <f t="shared" si="68"/>
        <v>200</v>
      </c>
      <c r="AO63" s="20">
        <f t="shared" si="69"/>
        <v>1000</v>
      </c>
      <c r="AP63" s="16">
        <f t="shared" si="15"/>
        <v>1.8518518518518519</v>
      </c>
      <c r="AQ63" s="16">
        <f t="shared" si="16"/>
        <v>14.814814814814815</v>
      </c>
      <c r="AR63" s="72">
        <f t="shared" si="17"/>
        <v>74.074074074074076</v>
      </c>
      <c r="AS63" s="12" t="s">
        <v>160</v>
      </c>
    </row>
    <row r="64" spans="1:45" x14ac:dyDescent="0.25">
      <c r="A64" s="6" t="s">
        <v>420</v>
      </c>
      <c r="B64" s="6" t="s">
        <v>421</v>
      </c>
      <c r="C64" s="7" t="s">
        <v>594</v>
      </c>
      <c r="D64" s="9" t="s">
        <v>422</v>
      </c>
      <c r="E64" s="11" t="s">
        <v>423</v>
      </c>
      <c r="F64" s="11" t="s">
        <v>588</v>
      </c>
      <c r="G64" s="8" t="s">
        <v>57</v>
      </c>
      <c r="H64" s="25" t="s">
        <v>589</v>
      </c>
      <c r="I64" s="12" t="str">
        <f t="shared" si="52"/>
        <v>Diorama Arts Studios: Sunrise Room</v>
      </c>
      <c r="J64" s="13">
        <v>33</v>
      </c>
      <c r="K64" s="13">
        <f>N64*3.2808399</f>
        <v>27.887139150000003</v>
      </c>
      <c r="L64" s="14">
        <f t="shared" si="66"/>
        <v>920.27559195000015</v>
      </c>
      <c r="M64" s="50">
        <v>10</v>
      </c>
      <c r="N64" s="50">
        <v>8.5</v>
      </c>
      <c r="O64" s="50">
        <f t="shared" si="67"/>
        <v>85</v>
      </c>
      <c r="P64" s="8" t="s">
        <v>9</v>
      </c>
      <c r="Q64" s="8" t="s">
        <v>21</v>
      </c>
      <c r="R64" s="8" t="s">
        <v>21</v>
      </c>
      <c r="S64" s="8" t="s">
        <v>21</v>
      </c>
      <c r="T64" s="8" t="s">
        <v>21</v>
      </c>
      <c r="U64" s="8" t="s">
        <v>21</v>
      </c>
      <c r="V64" s="8" t="s">
        <v>21</v>
      </c>
      <c r="W64" s="71">
        <f>X64/8</f>
        <v>35</v>
      </c>
      <c r="X64" s="62">
        <v>280</v>
      </c>
      <c r="Y64" s="71">
        <f t="shared" ref="Y64:Y69" si="70">X64*5</f>
        <v>1400</v>
      </c>
      <c r="Z64" s="63">
        <f t="shared" si="3"/>
        <v>13.75</v>
      </c>
      <c r="AA64" s="64">
        <f t="shared" si="57"/>
        <v>0.6470588235294118</v>
      </c>
      <c r="AB64" s="63">
        <f t="shared" si="5"/>
        <v>110</v>
      </c>
      <c r="AC64" s="64">
        <f t="shared" si="58"/>
        <v>0.6470588235294118</v>
      </c>
      <c r="AD64" s="63">
        <f t="shared" si="7"/>
        <v>550</v>
      </c>
      <c r="AE64" s="64">
        <f t="shared" si="59"/>
        <v>0.6470588235294118</v>
      </c>
      <c r="AF64" s="69">
        <f t="shared" si="30"/>
        <v>0.41176470588235292</v>
      </c>
      <c r="AG64" s="65">
        <f t="shared" si="10"/>
        <v>0.16176470588235292</v>
      </c>
      <c r="AH64" s="69">
        <f t="shared" si="11"/>
        <v>3.2941176470588234</v>
      </c>
      <c r="AI64" s="65">
        <f t="shared" si="12"/>
        <v>1.2941176470588234</v>
      </c>
      <c r="AJ64" s="69">
        <f t="shared" si="13"/>
        <v>16.470588235294116</v>
      </c>
      <c r="AK64" s="65">
        <f t="shared" si="14"/>
        <v>6.470588235294116</v>
      </c>
      <c r="AL64" s="66"/>
      <c r="AM64" s="71">
        <f>AN64/8</f>
        <v>21.25</v>
      </c>
      <c r="AN64" s="15">
        <v>170</v>
      </c>
      <c r="AO64" s="27">
        <f t="shared" si="69"/>
        <v>850</v>
      </c>
      <c r="AP64" s="16">
        <f t="shared" si="15"/>
        <v>0.25</v>
      </c>
      <c r="AQ64" s="16">
        <f t="shared" si="16"/>
        <v>2</v>
      </c>
      <c r="AR64" s="72">
        <f t="shared" si="17"/>
        <v>10</v>
      </c>
      <c r="AS64" s="8"/>
    </row>
    <row r="65" spans="1:45" x14ac:dyDescent="0.25">
      <c r="A65" s="6" t="s">
        <v>420</v>
      </c>
      <c r="B65" s="6" t="s">
        <v>421</v>
      </c>
      <c r="C65" s="7" t="s">
        <v>594</v>
      </c>
      <c r="D65" s="9" t="s">
        <v>422</v>
      </c>
      <c r="E65" s="11" t="s">
        <v>423</v>
      </c>
      <c r="F65" s="11" t="s">
        <v>588</v>
      </c>
      <c r="G65" s="8" t="s">
        <v>57</v>
      </c>
      <c r="H65" s="25" t="s">
        <v>590</v>
      </c>
      <c r="I65" s="12" t="str">
        <f t="shared" si="52"/>
        <v>Diorama Arts Studios: 4 Large Rooms (Regents, Sunset, Taiko, Kodo)</v>
      </c>
      <c r="J65" s="13">
        <v>29</v>
      </c>
      <c r="K65" s="13">
        <f>N65*3.2808399</f>
        <v>27.887139150000003</v>
      </c>
      <c r="L65" s="14">
        <f t="shared" si="66"/>
        <v>808.72703535000005</v>
      </c>
      <c r="M65" s="50">
        <v>9</v>
      </c>
      <c r="N65" s="50">
        <v>8.5</v>
      </c>
      <c r="O65" s="50">
        <f t="shared" si="67"/>
        <v>76.5</v>
      </c>
      <c r="P65" s="8" t="s">
        <v>9</v>
      </c>
      <c r="Q65" s="8" t="s">
        <v>21</v>
      </c>
      <c r="R65" s="8" t="s">
        <v>21</v>
      </c>
      <c r="S65" s="8" t="s">
        <v>21</v>
      </c>
      <c r="T65" s="8" t="s">
        <v>21</v>
      </c>
      <c r="U65" s="8" t="s">
        <v>21</v>
      </c>
      <c r="V65" s="8" t="s">
        <v>21</v>
      </c>
      <c r="W65" s="71">
        <f>X65/8</f>
        <v>26.25</v>
      </c>
      <c r="X65" s="62">
        <v>210</v>
      </c>
      <c r="Y65" s="71">
        <f t="shared" si="70"/>
        <v>1050</v>
      </c>
      <c r="Z65" s="63">
        <f t="shared" si="3"/>
        <v>7.5</v>
      </c>
      <c r="AA65" s="64">
        <f t="shared" si="57"/>
        <v>0.4</v>
      </c>
      <c r="AB65" s="63">
        <f t="shared" si="5"/>
        <v>60</v>
      </c>
      <c r="AC65" s="64">
        <f t="shared" si="58"/>
        <v>0.4</v>
      </c>
      <c r="AD65" s="63">
        <f t="shared" si="7"/>
        <v>300</v>
      </c>
      <c r="AE65" s="64">
        <f t="shared" si="59"/>
        <v>0.4</v>
      </c>
      <c r="AF65" s="69">
        <f t="shared" si="30"/>
        <v>0.34313725490196079</v>
      </c>
      <c r="AG65" s="65">
        <f t="shared" si="10"/>
        <v>9.8039215686274522E-2</v>
      </c>
      <c r="AH65" s="69">
        <f t="shared" si="11"/>
        <v>2.7450980392156863</v>
      </c>
      <c r="AI65" s="65">
        <f t="shared" si="12"/>
        <v>0.78431372549019618</v>
      </c>
      <c r="AJ65" s="69">
        <f t="shared" si="13"/>
        <v>13.725490196078431</v>
      </c>
      <c r="AK65" s="65">
        <f t="shared" si="14"/>
        <v>3.9215686274509789</v>
      </c>
      <c r="AL65" s="66"/>
      <c r="AM65" s="71">
        <f>AN65/8</f>
        <v>18.75</v>
      </c>
      <c r="AN65" s="15">
        <v>150</v>
      </c>
      <c r="AO65" s="27">
        <f t="shared" si="69"/>
        <v>750</v>
      </c>
      <c r="AP65" s="16">
        <f t="shared" si="15"/>
        <v>0.24509803921568626</v>
      </c>
      <c r="AQ65" s="16">
        <f t="shared" si="16"/>
        <v>1.9607843137254901</v>
      </c>
      <c r="AR65" s="72">
        <f t="shared" si="17"/>
        <v>9.8039215686274517</v>
      </c>
      <c r="AS65" s="8"/>
    </row>
    <row r="66" spans="1:45" x14ac:dyDescent="0.25">
      <c r="A66" s="6" t="s">
        <v>420</v>
      </c>
      <c r="B66" s="6" t="s">
        <v>421</v>
      </c>
      <c r="C66" s="7" t="s">
        <v>594</v>
      </c>
      <c r="D66" s="9" t="s">
        <v>422</v>
      </c>
      <c r="E66" s="11" t="s">
        <v>423</v>
      </c>
      <c r="F66" s="11" t="s">
        <v>588</v>
      </c>
      <c r="G66" s="8" t="s">
        <v>57</v>
      </c>
      <c r="H66" s="25" t="s">
        <v>591</v>
      </c>
      <c r="I66" s="12" t="str">
        <f t="shared" si="52"/>
        <v>Diorama Arts Studios: 5 Medium Rooms (Navajo, Cherokee, Chickasaw, Apache, Lavendar)</v>
      </c>
      <c r="J66" s="13">
        <v>21.5</v>
      </c>
      <c r="K66" s="13">
        <v>29.5</v>
      </c>
      <c r="L66" s="14">
        <f t="shared" si="66"/>
        <v>634.25</v>
      </c>
      <c r="M66" s="50">
        <v>9</v>
      </c>
      <c r="N66" s="50">
        <v>6.5</v>
      </c>
      <c r="O66" s="50">
        <f t="shared" si="67"/>
        <v>58.5</v>
      </c>
      <c r="P66" s="8" t="s">
        <v>9</v>
      </c>
      <c r="Q66" s="8" t="s">
        <v>21</v>
      </c>
      <c r="R66" s="8" t="s">
        <v>21</v>
      </c>
      <c r="S66" s="8" t="s">
        <v>21</v>
      </c>
      <c r="T66" s="8" t="s">
        <v>21</v>
      </c>
      <c r="U66" s="8" t="s">
        <v>21</v>
      </c>
      <c r="V66" s="8" t="s">
        <v>21</v>
      </c>
      <c r="W66" s="71">
        <f>X66/8</f>
        <v>21.875</v>
      </c>
      <c r="X66" s="62">
        <v>175</v>
      </c>
      <c r="Y66" s="71">
        <f t="shared" si="70"/>
        <v>875</v>
      </c>
      <c r="Z66" s="63">
        <f t="shared" ref="Z66:Z129" si="71">W66-AM66</f>
        <v>6.875</v>
      </c>
      <c r="AA66" s="64">
        <f t="shared" si="57"/>
        <v>0.45833333333333331</v>
      </c>
      <c r="AB66" s="63">
        <f t="shared" ref="AB66:AB129" si="72">X66-AN66</f>
        <v>55</v>
      </c>
      <c r="AC66" s="64">
        <f t="shared" si="58"/>
        <v>0.45833333333333331</v>
      </c>
      <c r="AD66" s="63">
        <f t="shared" ref="AD66:AD129" si="73">Y66-AO66</f>
        <v>275</v>
      </c>
      <c r="AE66" s="64">
        <f t="shared" si="59"/>
        <v>0.45833333333333331</v>
      </c>
      <c r="AF66" s="69">
        <f t="shared" si="30"/>
        <v>0.37393162393162394</v>
      </c>
      <c r="AG66" s="65">
        <f t="shared" ref="AG66:AG129" si="74">AF66-AP66</f>
        <v>0.11752136752136755</v>
      </c>
      <c r="AH66" s="69">
        <f t="shared" ref="AH66:AH129" si="75">X66/O66</f>
        <v>2.9914529914529915</v>
      </c>
      <c r="AI66" s="65">
        <f t="shared" ref="AI66:AI129" si="76">AH66-AQ66</f>
        <v>0.94017094017094038</v>
      </c>
      <c r="AJ66" s="69">
        <f t="shared" ref="AJ66:AJ129" si="77">Y66/O66</f>
        <v>14.957264957264957</v>
      </c>
      <c r="AK66" s="65">
        <f t="shared" ref="AK66:AK129" si="78">AJ66-AR66</f>
        <v>4.7008547008547001</v>
      </c>
      <c r="AL66" s="66"/>
      <c r="AM66" s="71">
        <f>AN66/8</f>
        <v>15</v>
      </c>
      <c r="AN66" s="15">
        <v>120</v>
      </c>
      <c r="AO66" s="27">
        <f t="shared" si="69"/>
        <v>600</v>
      </c>
      <c r="AP66" s="16">
        <f t="shared" ref="AP66:AP129" si="79">AM66/O66</f>
        <v>0.25641025641025639</v>
      </c>
      <c r="AQ66" s="16">
        <f t="shared" ref="AQ66:AQ129" si="80">AN66/O66</f>
        <v>2.0512820512820511</v>
      </c>
      <c r="AR66" s="72">
        <f t="shared" ref="AR66:AR129" si="81">AO66/O66</f>
        <v>10.256410256410257</v>
      </c>
      <c r="AS66" s="8"/>
    </row>
    <row r="67" spans="1:45" x14ac:dyDescent="0.25">
      <c r="A67" s="6" t="s">
        <v>420</v>
      </c>
      <c r="B67" s="6" t="s">
        <v>421</v>
      </c>
      <c r="C67" s="7" t="s">
        <v>594</v>
      </c>
      <c r="D67" s="9" t="s">
        <v>422</v>
      </c>
      <c r="E67" s="11" t="s">
        <v>423</v>
      </c>
      <c r="F67" s="11" t="s">
        <v>588</v>
      </c>
      <c r="G67" s="8" t="s">
        <v>57</v>
      </c>
      <c r="H67" s="25" t="s">
        <v>592</v>
      </c>
      <c r="I67" s="12" t="str">
        <f t="shared" ref="I67:I95" si="82">A67&amp;": "&amp;H67</f>
        <v>Diorama Arts Studios: Academy Room</v>
      </c>
      <c r="J67" s="13">
        <v>13</v>
      </c>
      <c r="K67" s="13">
        <v>19</v>
      </c>
      <c r="L67" s="14">
        <f t="shared" si="66"/>
        <v>247</v>
      </c>
      <c r="M67" s="50">
        <v>4</v>
      </c>
      <c r="N67" s="50">
        <v>6</v>
      </c>
      <c r="O67" s="50">
        <f t="shared" si="67"/>
        <v>24</v>
      </c>
      <c r="P67" s="8" t="s">
        <v>9</v>
      </c>
      <c r="Q67" s="8" t="s">
        <v>21</v>
      </c>
      <c r="R67" s="8" t="s">
        <v>21</v>
      </c>
      <c r="S67" s="8" t="s">
        <v>21</v>
      </c>
      <c r="T67" s="8" t="s">
        <v>21</v>
      </c>
      <c r="U67" s="8" t="s">
        <v>21</v>
      </c>
      <c r="V67" s="8" t="s">
        <v>21</v>
      </c>
      <c r="W67" s="62">
        <v>25</v>
      </c>
      <c r="X67" s="71">
        <f>W67*8</f>
        <v>200</v>
      </c>
      <c r="Y67" s="71">
        <f t="shared" si="70"/>
        <v>1000</v>
      </c>
      <c r="Z67" s="63">
        <f t="shared" si="71"/>
        <v>25</v>
      </c>
      <c r="AA67" s="64" t="s">
        <v>42</v>
      </c>
      <c r="AB67" s="63">
        <f t="shared" si="72"/>
        <v>200</v>
      </c>
      <c r="AC67" s="64" t="s">
        <v>42</v>
      </c>
      <c r="AD67" s="63">
        <f t="shared" si="73"/>
        <v>1000</v>
      </c>
      <c r="AE67" s="64" t="s">
        <v>42</v>
      </c>
      <c r="AF67" s="69">
        <f t="shared" si="30"/>
        <v>1.0416666666666667</v>
      </c>
      <c r="AG67" s="65">
        <f t="shared" si="74"/>
        <v>1.0416666666666667</v>
      </c>
      <c r="AH67" s="69">
        <f t="shared" si="75"/>
        <v>8.3333333333333339</v>
      </c>
      <c r="AI67" s="65">
        <f t="shared" si="76"/>
        <v>8.3333333333333339</v>
      </c>
      <c r="AJ67" s="69">
        <f t="shared" si="77"/>
        <v>41.666666666666664</v>
      </c>
      <c r="AK67" s="65">
        <f t="shared" si="78"/>
        <v>41.666666666666664</v>
      </c>
      <c r="AL67" s="66"/>
      <c r="AM67" s="71"/>
      <c r="AN67" s="15"/>
      <c r="AO67" s="27"/>
      <c r="AP67" s="16">
        <f t="shared" si="79"/>
        <v>0</v>
      </c>
      <c r="AQ67" s="16">
        <f t="shared" si="80"/>
        <v>0</v>
      </c>
      <c r="AR67" s="72">
        <f t="shared" si="81"/>
        <v>0</v>
      </c>
      <c r="AS67" s="8"/>
    </row>
    <row r="68" spans="1:45" x14ac:dyDescent="0.25">
      <c r="A68" s="6" t="s">
        <v>420</v>
      </c>
      <c r="B68" s="6" t="s">
        <v>421</v>
      </c>
      <c r="C68" s="7" t="s">
        <v>594</v>
      </c>
      <c r="D68" s="9" t="s">
        <v>422</v>
      </c>
      <c r="E68" s="11" t="s">
        <v>423</v>
      </c>
      <c r="F68" s="11" t="s">
        <v>588</v>
      </c>
      <c r="G68" s="8" t="s">
        <v>57</v>
      </c>
      <c r="H68" s="25" t="s">
        <v>593</v>
      </c>
      <c r="I68" s="12" t="str">
        <f t="shared" si="82"/>
        <v>Diorama Arts Studios: Sage Room</v>
      </c>
      <c r="J68" s="13">
        <v>10.5</v>
      </c>
      <c r="K68" s="13">
        <v>10</v>
      </c>
      <c r="L68" s="14">
        <f t="shared" si="66"/>
        <v>105</v>
      </c>
      <c r="M68" s="50">
        <v>3.5</v>
      </c>
      <c r="N68" s="50">
        <v>3</v>
      </c>
      <c r="O68" s="50">
        <f t="shared" si="67"/>
        <v>10.5</v>
      </c>
      <c r="P68" s="8" t="s">
        <v>9</v>
      </c>
      <c r="Q68" s="8" t="s">
        <v>21</v>
      </c>
      <c r="R68" s="8" t="s">
        <v>21</v>
      </c>
      <c r="S68" s="8" t="s">
        <v>21</v>
      </c>
      <c r="T68" s="8" t="s">
        <v>21</v>
      </c>
      <c r="U68" s="8" t="s">
        <v>21</v>
      </c>
      <c r="V68" s="8" t="s">
        <v>21</v>
      </c>
      <c r="W68" s="62">
        <v>20</v>
      </c>
      <c r="X68" s="71">
        <f>W68*8</f>
        <v>160</v>
      </c>
      <c r="Y68" s="71">
        <f t="shared" si="70"/>
        <v>800</v>
      </c>
      <c r="Z68" s="63">
        <f t="shared" si="71"/>
        <v>20</v>
      </c>
      <c r="AA68" s="64" t="s">
        <v>42</v>
      </c>
      <c r="AB68" s="63">
        <f t="shared" si="72"/>
        <v>160</v>
      </c>
      <c r="AC68" s="64" t="s">
        <v>42</v>
      </c>
      <c r="AD68" s="63">
        <f t="shared" si="73"/>
        <v>800</v>
      </c>
      <c r="AE68" s="64" t="s">
        <v>42</v>
      </c>
      <c r="AF68" s="69">
        <f t="shared" si="30"/>
        <v>1.9047619047619047</v>
      </c>
      <c r="AG68" s="65">
        <f t="shared" si="74"/>
        <v>1.9047619047619047</v>
      </c>
      <c r="AH68" s="69">
        <f t="shared" si="75"/>
        <v>15.238095238095237</v>
      </c>
      <c r="AI68" s="65">
        <f t="shared" si="76"/>
        <v>15.238095238095237</v>
      </c>
      <c r="AJ68" s="69">
        <f t="shared" si="77"/>
        <v>76.19047619047619</v>
      </c>
      <c r="AK68" s="65">
        <f t="shared" si="78"/>
        <v>76.19047619047619</v>
      </c>
      <c r="AL68" s="66"/>
      <c r="AM68" s="71"/>
      <c r="AN68" s="15"/>
      <c r="AO68" s="27"/>
      <c r="AP68" s="16">
        <f t="shared" si="79"/>
        <v>0</v>
      </c>
      <c r="AQ68" s="16">
        <f t="shared" si="80"/>
        <v>0</v>
      </c>
      <c r="AR68" s="72">
        <f t="shared" si="81"/>
        <v>0</v>
      </c>
      <c r="AS68" s="8"/>
    </row>
    <row r="69" spans="1:45" x14ac:dyDescent="0.25">
      <c r="A69" s="6" t="s">
        <v>735</v>
      </c>
      <c r="B69" s="6" t="s">
        <v>736</v>
      </c>
      <c r="C69" s="7" t="s">
        <v>737</v>
      </c>
      <c r="D69" s="9" t="s">
        <v>738</v>
      </c>
      <c r="E69" s="11" t="s">
        <v>739</v>
      </c>
      <c r="F69" s="11" t="s">
        <v>740</v>
      </c>
      <c r="G69" s="8" t="s">
        <v>19</v>
      </c>
      <c r="H69" s="25" t="s">
        <v>741</v>
      </c>
      <c r="I69" s="12" t="str">
        <f t="shared" si="82"/>
        <v>Dominion Theatre: The Studio</v>
      </c>
      <c r="J69" s="13"/>
      <c r="K69" s="13"/>
      <c r="L69" s="14"/>
      <c r="M69" s="50">
        <v>16.2</v>
      </c>
      <c r="N69" s="50">
        <v>12.1</v>
      </c>
      <c r="O69" s="50">
        <f t="shared" si="67"/>
        <v>196.01999999999998</v>
      </c>
      <c r="P69" s="8" t="s">
        <v>9</v>
      </c>
      <c r="Q69" s="8" t="s">
        <v>9</v>
      </c>
      <c r="R69" s="8" t="s">
        <v>9</v>
      </c>
      <c r="S69" s="8" t="s">
        <v>9</v>
      </c>
      <c r="T69" s="8" t="s">
        <v>9</v>
      </c>
      <c r="U69" s="8" t="s">
        <v>9</v>
      </c>
      <c r="V69" s="8" t="s">
        <v>9</v>
      </c>
      <c r="W69" s="62">
        <f>X69/8</f>
        <v>82.5</v>
      </c>
      <c r="X69" s="62">
        <f>550*1.2</f>
        <v>660</v>
      </c>
      <c r="Y69" s="71">
        <f t="shared" si="70"/>
        <v>3300</v>
      </c>
      <c r="Z69" s="63">
        <f t="shared" si="71"/>
        <v>82.5</v>
      </c>
      <c r="AA69" s="64" t="s">
        <v>42</v>
      </c>
      <c r="AB69" s="63">
        <f t="shared" si="72"/>
        <v>660</v>
      </c>
      <c r="AC69" s="64" t="s">
        <v>42</v>
      </c>
      <c r="AD69" s="63">
        <f t="shared" si="73"/>
        <v>3300</v>
      </c>
      <c r="AE69" s="64" t="s">
        <v>42</v>
      </c>
      <c r="AF69" s="69">
        <f t="shared" si="30"/>
        <v>0.4208754208754209</v>
      </c>
      <c r="AG69" s="65">
        <f t="shared" si="74"/>
        <v>0.4208754208754209</v>
      </c>
      <c r="AH69" s="69">
        <f t="shared" si="75"/>
        <v>3.3670033670033672</v>
      </c>
      <c r="AI69" s="65">
        <f t="shared" si="76"/>
        <v>3.3670033670033672</v>
      </c>
      <c r="AJ69" s="69">
        <f t="shared" si="77"/>
        <v>16.835016835016837</v>
      </c>
      <c r="AK69" s="65">
        <f t="shared" si="78"/>
        <v>16.835016835016837</v>
      </c>
      <c r="AL69" s="66"/>
      <c r="AM69" s="71"/>
      <c r="AN69" s="15"/>
      <c r="AO69" s="27"/>
      <c r="AP69" s="16">
        <f t="shared" si="79"/>
        <v>0</v>
      </c>
      <c r="AQ69" s="16">
        <f t="shared" si="80"/>
        <v>0</v>
      </c>
      <c r="AR69" s="72">
        <f t="shared" si="81"/>
        <v>0</v>
      </c>
      <c r="AS69" s="8"/>
    </row>
    <row r="70" spans="1:45" x14ac:dyDescent="0.25">
      <c r="A70" s="21" t="s">
        <v>148</v>
      </c>
      <c r="B70" s="21" t="s">
        <v>587</v>
      </c>
      <c r="C70" s="21" t="s">
        <v>149</v>
      </c>
      <c r="D70" s="21" t="s">
        <v>150</v>
      </c>
      <c r="E70" s="10" t="s">
        <v>626</v>
      </c>
      <c r="F70" s="10" t="s">
        <v>151</v>
      </c>
      <c r="G70" s="21" t="s">
        <v>167</v>
      </c>
      <c r="H70" s="21" t="s">
        <v>137</v>
      </c>
      <c r="I70" s="12" t="str">
        <f t="shared" si="82"/>
        <v>Dragon Hall: Main Hall</v>
      </c>
      <c r="J70" s="12">
        <v>43.3</v>
      </c>
      <c r="K70" s="12">
        <v>29.5</v>
      </c>
      <c r="L70" s="17">
        <f t="shared" si="66"/>
        <v>1277.3499999999999</v>
      </c>
      <c r="M70" s="37">
        <v>13.2</v>
      </c>
      <c r="N70" s="37">
        <v>9</v>
      </c>
      <c r="O70" s="37">
        <f t="shared" si="67"/>
        <v>118.8</v>
      </c>
      <c r="P70" s="23" t="s">
        <v>9</v>
      </c>
      <c r="Q70" s="23" t="s">
        <v>21</v>
      </c>
      <c r="R70" s="23" t="s">
        <v>9</v>
      </c>
      <c r="S70" s="23" t="s">
        <v>21</v>
      </c>
      <c r="T70" s="23" t="s">
        <v>9</v>
      </c>
      <c r="U70" s="23" t="s">
        <v>9</v>
      </c>
      <c r="V70" s="23" t="s">
        <v>21</v>
      </c>
      <c r="W70" s="71">
        <f t="shared" ref="W70:W73" si="83">X70/8</f>
        <v>56.875</v>
      </c>
      <c r="X70" s="74">
        <v>455</v>
      </c>
      <c r="Y70" s="71">
        <f t="shared" ref="Y70:Y73" si="84">X70*5</f>
        <v>2275</v>
      </c>
      <c r="Z70" s="63">
        <f t="shared" si="71"/>
        <v>-3.125</v>
      </c>
      <c r="AA70" s="64">
        <f>Z70/AM70</f>
        <v>-5.2083333333333336E-2</v>
      </c>
      <c r="AB70" s="63">
        <f t="shared" si="72"/>
        <v>35</v>
      </c>
      <c r="AC70" s="64">
        <f>AB70/AN70</f>
        <v>8.3333333333333329E-2</v>
      </c>
      <c r="AD70" s="63">
        <f t="shared" si="73"/>
        <v>405</v>
      </c>
      <c r="AE70" s="64">
        <f>AD70/AO70</f>
        <v>0.21657754010695188</v>
      </c>
      <c r="AF70" s="69">
        <f t="shared" si="30"/>
        <v>0.47874579124579125</v>
      </c>
      <c r="AG70" s="65">
        <f t="shared" si="74"/>
        <v>-2.6304713804713831E-2</v>
      </c>
      <c r="AH70" s="69">
        <f t="shared" si="75"/>
        <v>3.82996632996633</v>
      </c>
      <c r="AI70" s="65">
        <f t="shared" si="76"/>
        <v>0.29461279461279455</v>
      </c>
      <c r="AJ70" s="69">
        <f t="shared" si="77"/>
        <v>19.149831649831651</v>
      </c>
      <c r="AK70" s="65">
        <f t="shared" si="78"/>
        <v>3.4090909090909101</v>
      </c>
      <c r="AL70" s="79"/>
      <c r="AM70" s="19">
        <v>60</v>
      </c>
      <c r="AN70" s="18">
        <v>420</v>
      </c>
      <c r="AO70" s="18">
        <v>1870</v>
      </c>
      <c r="AP70" s="16">
        <f t="shared" si="79"/>
        <v>0.50505050505050508</v>
      </c>
      <c r="AQ70" s="16">
        <f t="shared" si="80"/>
        <v>3.5353535353535355</v>
      </c>
      <c r="AR70" s="72">
        <f t="shared" si="81"/>
        <v>15.74074074074074</v>
      </c>
    </row>
    <row r="71" spans="1:45" x14ac:dyDescent="0.25">
      <c r="A71" s="21" t="s">
        <v>148</v>
      </c>
      <c r="B71" s="21" t="s">
        <v>587</v>
      </c>
      <c r="C71" s="21" t="s">
        <v>149</v>
      </c>
      <c r="D71" s="21" t="s">
        <v>150</v>
      </c>
      <c r="E71" s="10" t="s">
        <v>626</v>
      </c>
      <c r="F71" s="10" t="s">
        <v>151</v>
      </c>
      <c r="G71" s="21" t="s">
        <v>167</v>
      </c>
      <c r="H71" s="21" t="s">
        <v>152</v>
      </c>
      <c r="I71" s="12" t="str">
        <f t="shared" si="82"/>
        <v>Dragon Hall: Green Room</v>
      </c>
      <c r="J71" s="12">
        <v>28.9</v>
      </c>
      <c r="K71" s="12">
        <v>21.9</v>
      </c>
      <c r="L71" s="17">
        <f t="shared" si="66"/>
        <v>632.91</v>
      </c>
      <c r="M71" s="37">
        <v>8.8000000000000007</v>
      </c>
      <c r="N71" s="37">
        <v>6.7</v>
      </c>
      <c r="O71" s="37">
        <f t="shared" si="67"/>
        <v>58.960000000000008</v>
      </c>
      <c r="P71" s="23" t="s">
        <v>9</v>
      </c>
      <c r="Q71" s="23" t="s">
        <v>21</v>
      </c>
      <c r="R71" s="23" t="s">
        <v>9</v>
      </c>
      <c r="S71" s="23" t="s">
        <v>21</v>
      </c>
      <c r="T71" s="23" t="s">
        <v>21</v>
      </c>
      <c r="U71" s="23" t="s">
        <v>21</v>
      </c>
      <c r="V71" s="23" t="s">
        <v>21</v>
      </c>
      <c r="W71" s="71">
        <f t="shared" si="83"/>
        <v>43.75</v>
      </c>
      <c r="X71" s="74">
        <v>350</v>
      </c>
      <c r="Y71" s="71">
        <f t="shared" si="84"/>
        <v>1750</v>
      </c>
      <c r="Z71" s="63">
        <f t="shared" si="71"/>
        <v>-6.25</v>
      </c>
      <c r="AA71" s="64">
        <f>Z71/AM71</f>
        <v>-0.125</v>
      </c>
      <c r="AB71" s="63">
        <f t="shared" si="72"/>
        <v>0</v>
      </c>
      <c r="AC71" s="64">
        <f>AB71/AN71</f>
        <v>0</v>
      </c>
      <c r="AD71" s="63">
        <f t="shared" si="73"/>
        <v>220</v>
      </c>
      <c r="AE71" s="64">
        <f>AD71/AO71</f>
        <v>0.1437908496732026</v>
      </c>
      <c r="AF71" s="69">
        <f t="shared" si="30"/>
        <v>0.74202849389416548</v>
      </c>
      <c r="AG71" s="65">
        <f t="shared" si="74"/>
        <v>-0.10600407055630934</v>
      </c>
      <c r="AH71" s="69">
        <f t="shared" si="75"/>
        <v>5.9362279511533238</v>
      </c>
      <c r="AI71" s="65">
        <f t="shared" si="76"/>
        <v>0</v>
      </c>
      <c r="AJ71" s="69">
        <f t="shared" si="77"/>
        <v>29.681139755766619</v>
      </c>
      <c r="AK71" s="65">
        <f t="shared" si="78"/>
        <v>3.7313432835820919</v>
      </c>
      <c r="AL71" s="79"/>
      <c r="AM71" s="19">
        <v>50</v>
      </c>
      <c r="AN71" s="18">
        <v>350</v>
      </c>
      <c r="AO71" s="18">
        <v>1530</v>
      </c>
      <c r="AP71" s="16">
        <f t="shared" si="79"/>
        <v>0.84803256445047481</v>
      </c>
      <c r="AQ71" s="16">
        <f t="shared" si="80"/>
        <v>5.9362279511533238</v>
      </c>
      <c r="AR71" s="72">
        <f t="shared" si="81"/>
        <v>25.949796472184527</v>
      </c>
    </row>
    <row r="72" spans="1:45" x14ac:dyDescent="0.25">
      <c r="A72" s="21" t="s">
        <v>148</v>
      </c>
      <c r="B72" s="21" t="s">
        <v>587</v>
      </c>
      <c r="C72" s="21" t="s">
        <v>149</v>
      </c>
      <c r="D72" s="21" t="s">
        <v>150</v>
      </c>
      <c r="E72" s="10" t="s">
        <v>626</v>
      </c>
      <c r="F72" s="10" t="s">
        <v>151</v>
      </c>
      <c r="G72" s="21" t="s">
        <v>167</v>
      </c>
      <c r="H72" s="21" t="s">
        <v>69</v>
      </c>
      <c r="I72" s="12" t="str">
        <f t="shared" si="82"/>
        <v>Dragon Hall: Purple Room</v>
      </c>
      <c r="J72" s="12">
        <v>17</v>
      </c>
      <c r="K72" s="12">
        <v>14.1</v>
      </c>
      <c r="L72" s="17">
        <f t="shared" si="66"/>
        <v>239.7</v>
      </c>
      <c r="M72" s="37">
        <v>5.2</v>
      </c>
      <c r="N72" s="37">
        <v>4.3</v>
      </c>
      <c r="O72" s="37">
        <f t="shared" si="67"/>
        <v>22.36</v>
      </c>
      <c r="P72" s="23" t="s">
        <v>9</v>
      </c>
      <c r="Q72" s="23" t="s">
        <v>21</v>
      </c>
      <c r="R72" s="23" t="s">
        <v>9</v>
      </c>
      <c r="S72" s="23" t="s">
        <v>21</v>
      </c>
      <c r="T72" s="23" t="s">
        <v>21</v>
      </c>
      <c r="U72" s="23" t="s">
        <v>21</v>
      </c>
      <c r="V72" s="23" t="s">
        <v>21</v>
      </c>
      <c r="W72" s="71">
        <f t="shared" si="83"/>
        <v>35</v>
      </c>
      <c r="X72" s="74">
        <v>280</v>
      </c>
      <c r="Y72" s="71">
        <f t="shared" si="84"/>
        <v>1400</v>
      </c>
      <c r="Z72" s="63">
        <f t="shared" si="71"/>
        <v>-5</v>
      </c>
      <c r="AA72" s="64">
        <f>Z72/AM72</f>
        <v>-0.125</v>
      </c>
      <c r="AB72" s="63">
        <f t="shared" si="72"/>
        <v>0</v>
      </c>
      <c r="AC72" s="64">
        <f>AB72/AN72</f>
        <v>0</v>
      </c>
      <c r="AD72" s="63">
        <f t="shared" si="73"/>
        <v>210</v>
      </c>
      <c r="AE72" s="64">
        <f>AD72/AO72</f>
        <v>0.17647058823529413</v>
      </c>
      <c r="AF72" s="69">
        <f t="shared" si="30"/>
        <v>1.5652951699463329</v>
      </c>
      <c r="AG72" s="65">
        <f t="shared" si="74"/>
        <v>-0.22361359570661876</v>
      </c>
      <c r="AH72" s="69">
        <f t="shared" si="75"/>
        <v>12.522361359570663</v>
      </c>
      <c r="AI72" s="65">
        <f t="shared" si="76"/>
        <v>0</v>
      </c>
      <c r="AJ72" s="69">
        <f t="shared" si="77"/>
        <v>62.611806797853312</v>
      </c>
      <c r="AK72" s="65">
        <f t="shared" si="78"/>
        <v>9.3917710196779964</v>
      </c>
      <c r="AL72" s="79"/>
      <c r="AM72" s="19">
        <v>40</v>
      </c>
      <c r="AN72" s="18">
        <v>280</v>
      </c>
      <c r="AO72" s="18">
        <v>1190</v>
      </c>
      <c r="AP72" s="16">
        <f t="shared" si="79"/>
        <v>1.7889087656529516</v>
      </c>
      <c r="AQ72" s="16">
        <f t="shared" si="80"/>
        <v>12.522361359570663</v>
      </c>
      <c r="AR72" s="72">
        <f t="shared" si="81"/>
        <v>53.220035778175315</v>
      </c>
    </row>
    <row r="73" spans="1:45" x14ac:dyDescent="0.25">
      <c r="A73" s="21" t="s">
        <v>148</v>
      </c>
      <c r="B73" s="21" t="s">
        <v>587</v>
      </c>
      <c r="C73" s="21" t="s">
        <v>149</v>
      </c>
      <c r="D73" s="21" t="s">
        <v>150</v>
      </c>
      <c r="E73" s="10" t="s">
        <v>626</v>
      </c>
      <c r="F73" s="10" t="s">
        <v>151</v>
      </c>
      <c r="G73" s="21" t="s">
        <v>167</v>
      </c>
      <c r="H73" s="21" t="s">
        <v>165</v>
      </c>
      <c r="I73" s="12" t="str">
        <f t="shared" si="82"/>
        <v>Dragon Hall: Meeting Room</v>
      </c>
      <c r="J73" s="23">
        <f>M73*3.2808399</f>
        <v>21.325459350000003</v>
      </c>
      <c r="K73" s="23">
        <f>N73*3.2808399</f>
        <v>19.685039400000001</v>
      </c>
      <c r="L73" s="17">
        <f t="shared" si="66"/>
        <v>419.79250752784844</v>
      </c>
      <c r="M73" s="37">
        <v>6.5</v>
      </c>
      <c r="N73" s="37">
        <v>6</v>
      </c>
      <c r="O73" s="37">
        <f t="shared" si="67"/>
        <v>39</v>
      </c>
      <c r="P73" s="23" t="s">
        <v>9</v>
      </c>
      <c r="Q73" s="23" t="s">
        <v>21</v>
      </c>
      <c r="R73" s="23" t="s">
        <v>21</v>
      </c>
      <c r="S73" s="23" t="s">
        <v>21</v>
      </c>
      <c r="T73" s="23" t="s">
        <v>21</v>
      </c>
      <c r="U73" s="23" t="s">
        <v>21</v>
      </c>
      <c r="V73" s="23" t="s">
        <v>21</v>
      </c>
      <c r="W73" s="71">
        <f t="shared" si="83"/>
        <v>21.875</v>
      </c>
      <c r="X73" s="74">
        <v>175</v>
      </c>
      <c r="Y73" s="71">
        <f t="shared" si="84"/>
        <v>875</v>
      </c>
      <c r="Z73" s="63">
        <f t="shared" si="71"/>
        <v>-13.125</v>
      </c>
      <c r="AA73" s="64">
        <f>Z73/AM73</f>
        <v>-0.375</v>
      </c>
      <c r="AB73" s="63">
        <f t="shared" si="72"/>
        <v>-70</v>
      </c>
      <c r="AC73" s="64">
        <f>AB73/AN73</f>
        <v>-0.2857142857142857</v>
      </c>
      <c r="AD73" s="63">
        <f t="shared" si="73"/>
        <v>-145</v>
      </c>
      <c r="AE73" s="64">
        <f>AD73/AO73</f>
        <v>-0.14215686274509803</v>
      </c>
      <c r="AF73" s="69">
        <f t="shared" si="30"/>
        <v>0.5608974358974359</v>
      </c>
      <c r="AG73" s="65">
        <f t="shared" si="74"/>
        <v>-0.33653846153846156</v>
      </c>
      <c r="AH73" s="69">
        <f t="shared" si="75"/>
        <v>4.4871794871794872</v>
      </c>
      <c r="AI73" s="65">
        <f t="shared" si="76"/>
        <v>-1.7948717948717947</v>
      </c>
      <c r="AJ73" s="69">
        <f t="shared" si="77"/>
        <v>22.435897435897434</v>
      </c>
      <c r="AK73" s="65">
        <f t="shared" si="78"/>
        <v>-3.717948717948719</v>
      </c>
      <c r="AL73" s="79"/>
      <c r="AM73" s="19">
        <v>35</v>
      </c>
      <c r="AN73" s="18">
        <v>245</v>
      </c>
      <c r="AO73" s="18">
        <v>1020</v>
      </c>
      <c r="AP73" s="16">
        <f t="shared" si="79"/>
        <v>0.89743589743589747</v>
      </c>
      <c r="AQ73" s="16">
        <f t="shared" si="80"/>
        <v>6.2820512820512819</v>
      </c>
      <c r="AR73" s="72">
        <f t="shared" si="81"/>
        <v>26.153846153846153</v>
      </c>
      <c r="AS73" s="12" t="s">
        <v>166</v>
      </c>
    </row>
    <row r="74" spans="1:45" x14ac:dyDescent="0.25">
      <c r="A74" s="21" t="s">
        <v>603</v>
      </c>
      <c r="B74" s="21" t="s">
        <v>604</v>
      </c>
      <c r="C74" s="21" t="s">
        <v>605</v>
      </c>
      <c r="D74" s="21" t="s">
        <v>606</v>
      </c>
      <c r="E74" s="10" t="s">
        <v>607</v>
      </c>
      <c r="F74" s="10" t="s">
        <v>608</v>
      </c>
      <c r="G74" s="21" t="s">
        <v>322</v>
      </c>
      <c r="H74" s="21" t="s">
        <v>70</v>
      </c>
      <c r="I74" s="12" t="str">
        <f t="shared" si="82"/>
        <v>Eastside Educational Trust: Studio</v>
      </c>
      <c r="J74" s="23">
        <v>29</v>
      </c>
      <c r="K74" s="23">
        <v>26</v>
      </c>
      <c r="L74" s="17">
        <f t="shared" si="66"/>
        <v>754</v>
      </c>
      <c r="M74" s="37">
        <v>8.91</v>
      </c>
      <c r="N74" s="37">
        <v>7.85</v>
      </c>
      <c r="O74" s="37">
        <f t="shared" si="67"/>
        <v>69.9435</v>
      </c>
      <c r="P74" s="23" t="s">
        <v>9</v>
      </c>
      <c r="Q74" s="23" t="s">
        <v>9</v>
      </c>
      <c r="R74" s="23" t="s">
        <v>9</v>
      </c>
      <c r="S74" s="23" t="s">
        <v>21</v>
      </c>
      <c r="T74" s="23" t="s">
        <v>21</v>
      </c>
      <c r="U74" s="23" t="s">
        <v>21</v>
      </c>
      <c r="V74" s="23" t="s">
        <v>21</v>
      </c>
      <c r="W74" s="74">
        <v>40</v>
      </c>
      <c r="X74" s="73">
        <f>W74*8</f>
        <v>320</v>
      </c>
      <c r="Y74" s="73">
        <f>X74*5</f>
        <v>1600</v>
      </c>
      <c r="Z74" s="63">
        <f t="shared" si="71"/>
        <v>40</v>
      </c>
      <c r="AA74" s="64" t="s">
        <v>42</v>
      </c>
      <c r="AB74" s="63">
        <f t="shared" si="72"/>
        <v>320</v>
      </c>
      <c r="AC74" s="64" t="s">
        <v>42</v>
      </c>
      <c r="AD74" s="63">
        <f t="shared" si="73"/>
        <v>1600</v>
      </c>
      <c r="AE74" s="64" t="s">
        <v>42</v>
      </c>
      <c r="AF74" s="69">
        <f t="shared" si="30"/>
        <v>0.57189016849314089</v>
      </c>
      <c r="AG74" s="65">
        <f t="shared" si="74"/>
        <v>0.57189016849314089</v>
      </c>
      <c r="AH74" s="69">
        <f t="shared" si="75"/>
        <v>4.5751213479451271</v>
      </c>
      <c r="AI74" s="65">
        <f t="shared" si="76"/>
        <v>4.5751213479451271</v>
      </c>
      <c r="AJ74" s="69">
        <f t="shared" si="77"/>
        <v>22.875606739725637</v>
      </c>
      <c r="AK74" s="65">
        <f t="shared" si="78"/>
        <v>22.875606739725637</v>
      </c>
      <c r="AL74" s="79"/>
      <c r="AM74" s="19"/>
      <c r="AN74" s="18"/>
      <c r="AO74" s="18"/>
      <c r="AP74" s="16">
        <f t="shared" si="79"/>
        <v>0</v>
      </c>
      <c r="AQ74" s="16">
        <f t="shared" si="80"/>
        <v>0</v>
      </c>
      <c r="AR74" s="72">
        <f t="shared" si="81"/>
        <v>0</v>
      </c>
    </row>
    <row r="75" spans="1:45" s="21" customFormat="1" x14ac:dyDescent="0.25">
      <c r="A75" s="28" t="s">
        <v>168</v>
      </c>
      <c r="B75" s="12" t="s">
        <v>169</v>
      </c>
      <c r="C75" s="12" t="s">
        <v>170</v>
      </c>
      <c r="D75" s="12" t="s">
        <v>171</v>
      </c>
      <c r="E75" s="11" t="s">
        <v>172</v>
      </c>
      <c r="F75" s="11" t="s">
        <v>173</v>
      </c>
      <c r="G75" s="12" t="s">
        <v>19</v>
      </c>
      <c r="H75" s="21" t="s">
        <v>100</v>
      </c>
      <c r="I75" s="12" t="str">
        <f t="shared" si="82"/>
        <v>English Touring Theatre: Studio 1</v>
      </c>
      <c r="J75" s="12">
        <v>32</v>
      </c>
      <c r="K75" s="12">
        <v>42.5</v>
      </c>
      <c r="L75" s="17">
        <f t="shared" si="66"/>
        <v>1360</v>
      </c>
      <c r="M75" s="51">
        <v>10</v>
      </c>
      <c r="N75" s="51">
        <v>13</v>
      </c>
      <c r="O75" s="37">
        <f t="shared" ref="O75:O99" si="85">M75*N75</f>
        <v>130</v>
      </c>
      <c r="P75" s="23" t="s">
        <v>9</v>
      </c>
      <c r="Q75" s="23" t="s">
        <v>21</v>
      </c>
      <c r="R75" s="23" t="s">
        <v>21</v>
      </c>
      <c r="S75" s="23" t="s">
        <v>21</v>
      </c>
      <c r="T75" s="23" t="s">
        <v>9</v>
      </c>
      <c r="U75" s="23" t="s">
        <v>9</v>
      </c>
      <c r="V75" s="23" t="s">
        <v>21</v>
      </c>
      <c r="W75" s="73">
        <f>X75/8</f>
        <v>42.75</v>
      </c>
      <c r="X75" s="62">
        <v>342</v>
      </c>
      <c r="Y75" s="62">
        <v>1620</v>
      </c>
      <c r="Z75" s="63">
        <f t="shared" si="71"/>
        <v>10.25</v>
      </c>
      <c r="AA75" s="64">
        <f t="shared" ref="AA75:AA80" si="86">Z75/AM75</f>
        <v>0.31538461538461537</v>
      </c>
      <c r="AB75" s="63">
        <f t="shared" si="72"/>
        <v>92</v>
      </c>
      <c r="AC75" s="64">
        <f t="shared" ref="AC75:AC80" si="87">AB75/AN75</f>
        <v>0.36799999999999999</v>
      </c>
      <c r="AD75" s="63">
        <f t="shared" si="73"/>
        <v>520</v>
      </c>
      <c r="AE75" s="64">
        <f t="shared" ref="AE75:AE80" si="88">AD75/AO75</f>
        <v>0.47272727272727272</v>
      </c>
      <c r="AF75" s="69">
        <f t="shared" si="30"/>
        <v>0.32884615384615384</v>
      </c>
      <c r="AG75" s="65">
        <f t="shared" si="74"/>
        <v>7.8846153846153844E-2</v>
      </c>
      <c r="AH75" s="69">
        <f t="shared" si="75"/>
        <v>2.6307692307692307</v>
      </c>
      <c r="AI75" s="65">
        <f t="shared" si="76"/>
        <v>0.70769230769230762</v>
      </c>
      <c r="AJ75" s="69">
        <f t="shared" si="77"/>
        <v>12.461538461538462</v>
      </c>
      <c r="AK75" s="65">
        <f t="shared" si="78"/>
        <v>4</v>
      </c>
      <c r="AL75" s="79"/>
      <c r="AM75" s="19">
        <v>32.5</v>
      </c>
      <c r="AN75" s="18">
        <v>250</v>
      </c>
      <c r="AO75" s="18">
        <v>1100</v>
      </c>
      <c r="AP75" s="16">
        <f t="shared" si="79"/>
        <v>0.25</v>
      </c>
      <c r="AQ75" s="16">
        <f t="shared" si="80"/>
        <v>1.9230769230769231</v>
      </c>
      <c r="AR75" s="72">
        <f t="shared" si="81"/>
        <v>8.4615384615384617</v>
      </c>
      <c r="AS75" s="12" t="s">
        <v>385</v>
      </c>
    </row>
    <row r="76" spans="1:45" s="21" customFormat="1" x14ac:dyDescent="0.25">
      <c r="A76" s="21" t="s">
        <v>174</v>
      </c>
      <c r="B76" s="21" t="s">
        <v>175</v>
      </c>
      <c r="C76" s="21" t="s">
        <v>176</v>
      </c>
      <c r="D76" s="21" t="s">
        <v>177</v>
      </c>
      <c r="E76" s="10" t="s">
        <v>178</v>
      </c>
      <c r="F76" s="10" t="s">
        <v>179</v>
      </c>
      <c r="G76" s="21" t="s">
        <v>180</v>
      </c>
      <c r="H76" s="21" t="s">
        <v>88</v>
      </c>
      <c r="I76" s="12" t="str">
        <f t="shared" si="82"/>
        <v>Etcetera Theatre: Theatre</v>
      </c>
      <c r="J76" s="23">
        <f>M76*3.2808399</f>
        <v>17.716535460000003</v>
      </c>
      <c r="K76" s="23">
        <f>N76*3.2808399</f>
        <v>12.139107630000002</v>
      </c>
      <c r="L76" s="23">
        <f t="shared" si="66"/>
        <v>215.06293077965162</v>
      </c>
      <c r="M76" s="51">
        <v>5.4</v>
      </c>
      <c r="N76" s="51">
        <v>3.7</v>
      </c>
      <c r="O76" s="51">
        <f t="shared" si="85"/>
        <v>19.980000000000004</v>
      </c>
      <c r="P76" s="23" t="s">
        <v>21</v>
      </c>
      <c r="Q76" s="23" t="s">
        <v>21</v>
      </c>
      <c r="R76" s="23" t="s">
        <v>9</v>
      </c>
      <c r="S76" s="23" t="s">
        <v>9</v>
      </c>
      <c r="T76" s="23" t="s">
        <v>21</v>
      </c>
      <c r="U76" s="23" t="s">
        <v>21</v>
      </c>
      <c r="V76" s="23" t="s">
        <v>21</v>
      </c>
      <c r="W76" s="74">
        <v>12</v>
      </c>
      <c r="X76" s="73">
        <f>W76*8</f>
        <v>96</v>
      </c>
      <c r="Y76" s="73">
        <f>X76*5</f>
        <v>480</v>
      </c>
      <c r="Z76" s="63">
        <f t="shared" si="71"/>
        <v>2</v>
      </c>
      <c r="AA76" s="64">
        <f t="shared" si="86"/>
        <v>0.2</v>
      </c>
      <c r="AB76" s="63">
        <f t="shared" si="72"/>
        <v>31</v>
      </c>
      <c r="AC76" s="64">
        <f t="shared" si="87"/>
        <v>0.47692307692307695</v>
      </c>
      <c r="AD76" s="63">
        <f t="shared" si="73"/>
        <v>155</v>
      </c>
      <c r="AE76" s="64">
        <f t="shared" si="88"/>
        <v>0.47692307692307695</v>
      </c>
      <c r="AF76" s="69">
        <f t="shared" si="30"/>
        <v>0.6006006006006005</v>
      </c>
      <c r="AG76" s="65">
        <f t="shared" si="74"/>
        <v>0.10010010010010006</v>
      </c>
      <c r="AH76" s="69">
        <f t="shared" si="75"/>
        <v>4.804804804804804</v>
      </c>
      <c r="AI76" s="65">
        <f t="shared" si="76"/>
        <v>1.5515515515515514</v>
      </c>
      <c r="AJ76" s="69">
        <f t="shared" si="77"/>
        <v>24.024024024024019</v>
      </c>
      <c r="AK76" s="65">
        <f t="shared" si="78"/>
        <v>7.757757757757755</v>
      </c>
      <c r="AL76" s="79"/>
      <c r="AM76" s="19">
        <v>10</v>
      </c>
      <c r="AN76" s="18">
        <v>65</v>
      </c>
      <c r="AO76" s="20">
        <f>AN76*5</f>
        <v>325</v>
      </c>
      <c r="AP76" s="16">
        <f t="shared" si="79"/>
        <v>0.50050050050050043</v>
      </c>
      <c r="AQ76" s="16">
        <f t="shared" si="80"/>
        <v>3.2532532532532525</v>
      </c>
      <c r="AR76" s="72">
        <f t="shared" si="81"/>
        <v>16.266266266266264</v>
      </c>
    </row>
    <row r="77" spans="1:45" s="21" customFormat="1" x14ac:dyDescent="0.25">
      <c r="A77" s="6" t="s">
        <v>454</v>
      </c>
      <c r="B77" s="6" t="s">
        <v>469</v>
      </c>
      <c r="C77" s="7" t="s">
        <v>470</v>
      </c>
      <c r="D77" s="9" t="s">
        <v>455</v>
      </c>
      <c r="E77" s="11" t="s">
        <v>456</v>
      </c>
      <c r="F77" s="11" t="s">
        <v>610</v>
      </c>
      <c r="G77" s="8" t="s">
        <v>611</v>
      </c>
      <c r="H77" s="25" t="s">
        <v>253</v>
      </c>
      <c r="I77" s="12" t="str">
        <f t="shared" si="82"/>
        <v>Exchange Theatre: Rehearsal Room</v>
      </c>
      <c r="J77" s="13"/>
      <c r="K77" s="13"/>
      <c r="L77" s="14">
        <v>485</v>
      </c>
      <c r="M77" s="50" t="s">
        <v>574</v>
      </c>
      <c r="N77" s="50" t="s">
        <v>574</v>
      </c>
      <c r="O77" s="50">
        <v>50</v>
      </c>
      <c r="P77" s="8" t="s">
        <v>21</v>
      </c>
      <c r="Q77" s="8" t="s">
        <v>21</v>
      </c>
      <c r="R77" s="8" t="s">
        <v>9</v>
      </c>
      <c r="S77" s="8" t="s">
        <v>9</v>
      </c>
      <c r="T77" s="8" t="s">
        <v>21</v>
      </c>
      <c r="U77" s="8" t="s">
        <v>9</v>
      </c>
      <c r="V77" s="8" t="s">
        <v>21</v>
      </c>
      <c r="W77" s="62">
        <v>14</v>
      </c>
      <c r="X77" s="62">
        <v>80</v>
      </c>
      <c r="Y77" s="62">
        <v>335</v>
      </c>
      <c r="Z77" s="63">
        <f t="shared" si="71"/>
        <v>2</v>
      </c>
      <c r="AA77" s="64">
        <f t="shared" si="86"/>
        <v>0.16666666666666666</v>
      </c>
      <c r="AB77" s="63">
        <f t="shared" si="72"/>
        <v>10</v>
      </c>
      <c r="AC77" s="64">
        <f t="shared" si="87"/>
        <v>0.14285714285714285</v>
      </c>
      <c r="AD77" s="63">
        <f t="shared" si="73"/>
        <v>35</v>
      </c>
      <c r="AE77" s="64">
        <f t="shared" si="88"/>
        <v>0.11666666666666667</v>
      </c>
      <c r="AF77" s="69">
        <f t="shared" si="30"/>
        <v>0.28000000000000003</v>
      </c>
      <c r="AG77" s="65">
        <f t="shared" si="74"/>
        <v>4.0000000000000036E-2</v>
      </c>
      <c r="AH77" s="69">
        <f t="shared" si="75"/>
        <v>1.6</v>
      </c>
      <c r="AI77" s="65">
        <f t="shared" si="76"/>
        <v>0.20000000000000018</v>
      </c>
      <c r="AJ77" s="69">
        <f t="shared" si="77"/>
        <v>6.7</v>
      </c>
      <c r="AK77" s="65">
        <f t="shared" si="78"/>
        <v>0.70000000000000018</v>
      </c>
      <c r="AL77" s="66"/>
      <c r="AM77" s="78">
        <v>12</v>
      </c>
      <c r="AN77" s="15">
        <v>70</v>
      </c>
      <c r="AO77" s="15">
        <v>300</v>
      </c>
      <c r="AP77" s="16">
        <f t="shared" si="79"/>
        <v>0.24</v>
      </c>
      <c r="AQ77" s="16">
        <f t="shared" si="80"/>
        <v>1.4</v>
      </c>
      <c r="AR77" s="72">
        <f t="shared" si="81"/>
        <v>6</v>
      </c>
      <c r="AS77" s="8"/>
    </row>
    <row r="78" spans="1:45" s="21" customFormat="1" x14ac:dyDescent="0.25">
      <c r="A78" s="12" t="s">
        <v>182</v>
      </c>
      <c r="B78" s="12" t="s">
        <v>183</v>
      </c>
      <c r="C78" s="12" t="s">
        <v>184</v>
      </c>
      <c r="D78" s="12" t="s">
        <v>185</v>
      </c>
      <c r="E78" s="11" t="s">
        <v>186</v>
      </c>
      <c r="F78" s="11" t="s">
        <v>187</v>
      </c>
      <c r="G78" s="12" t="s">
        <v>19</v>
      </c>
      <c r="H78" s="21" t="s">
        <v>189</v>
      </c>
      <c r="I78" s="12" t="str">
        <f t="shared" si="82"/>
        <v>Factory Fitness and Dance Centre: New York</v>
      </c>
      <c r="J78" s="12">
        <v>38</v>
      </c>
      <c r="K78" s="12">
        <v>45</v>
      </c>
      <c r="L78" s="17">
        <f t="shared" si="66"/>
        <v>1710</v>
      </c>
      <c r="M78" s="51">
        <f t="shared" ref="M78:N80" si="89">J78*0.3048</f>
        <v>11.5824</v>
      </c>
      <c r="N78" s="51">
        <f t="shared" si="89"/>
        <v>13.716000000000001</v>
      </c>
      <c r="O78" s="37">
        <f t="shared" si="85"/>
        <v>158.86419840000002</v>
      </c>
      <c r="P78" s="23" t="s">
        <v>21</v>
      </c>
      <c r="Q78" s="23" t="s">
        <v>21</v>
      </c>
      <c r="R78" s="23" t="s">
        <v>9</v>
      </c>
      <c r="S78" s="23" t="s">
        <v>21</v>
      </c>
      <c r="T78" s="23" t="s">
        <v>9</v>
      </c>
      <c r="U78" s="23" t="s">
        <v>21</v>
      </c>
      <c r="V78" s="23" t="s">
        <v>9</v>
      </c>
      <c r="W78" s="62">
        <v>30</v>
      </c>
      <c r="X78" s="73">
        <f>W78*8</f>
        <v>240</v>
      </c>
      <c r="Y78" s="73">
        <f>X78*5</f>
        <v>1200</v>
      </c>
      <c r="Z78" s="63">
        <f t="shared" si="71"/>
        <v>5</v>
      </c>
      <c r="AA78" s="64">
        <f t="shared" si="86"/>
        <v>0.2</v>
      </c>
      <c r="AB78" s="63">
        <f t="shared" si="72"/>
        <v>40</v>
      </c>
      <c r="AC78" s="64">
        <f t="shared" si="87"/>
        <v>0.2</v>
      </c>
      <c r="AD78" s="63">
        <f t="shared" si="73"/>
        <v>200</v>
      </c>
      <c r="AE78" s="64">
        <f t="shared" si="88"/>
        <v>0.2</v>
      </c>
      <c r="AF78" s="69">
        <f t="shared" si="30"/>
        <v>0.18884053362648634</v>
      </c>
      <c r="AG78" s="65">
        <f t="shared" si="74"/>
        <v>3.1473422271081075E-2</v>
      </c>
      <c r="AH78" s="69">
        <f t="shared" si="75"/>
        <v>1.5107242690118907</v>
      </c>
      <c r="AI78" s="65">
        <f t="shared" si="76"/>
        <v>0.2517873781686486</v>
      </c>
      <c r="AJ78" s="69">
        <f t="shared" si="77"/>
        <v>7.5536213450594536</v>
      </c>
      <c r="AK78" s="65">
        <f t="shared" si="78"/>
        <v>1.2589368908432421</v>
      </c>
      <c r="AL78" s="79"/>
      <c r="AM78" s="19">
        <v>25</v>
      </c>
      <c r="AN78" s="20">
        <f t="shared" ref="AN78:AN80" si="90">AM78*8</f>
        <v>200</v>
      </c>
      <c r="AO78" s="20">
        <f t="shared" ref="AO78:AO80" si="91">AN78*5</f>
        <v>1000</v>
      </c>
      <c r="AP78" s="16">
        <f t="shared" si="79"/>
        <v>0.15736711135540526</v>
      </c>
      <c r="AQ78" s="16">
        <f t="shared" si="80"/>
        <v>1.2589368908432421</v>
      </c>
      <c r="AR78" s="72">
        <f t="shared" si="81"/>
        <v>6.2946844542162115</v>
      </c>
      <c r="AS78" s="80"/>
    </row>
    <row r="79" spans="1:45" s="21" customFormat="1" x14ac:dyDescent="0.25">
      <c r="A79" s="12" t="s">
        <v>182</v>
      </c>
      <c r="B79" s="12" t="s">
        <v>183</v>
      </c>
      <c r="C79" s="12" t="s">
        <v>184</v>
      </c>
      <c r="D79" s="12" t="s">
        <v>185</v>
      </c>
      <c r="E79" s="11" t="s">
        <v>186</v>
      </c>
      <c r="F79" s="11" t="s">
        <v>187</v>
      </c>
      <c r="G79" s="12" t="s">
        <v>19</v>
      </c>
      <c r="H79" s="21" t="s">
        <v>190</v>
      </c>
      <c r="I79" s="12" t="str">
        <f t="shared" si="82"/>
        <v>Factory Fitness and Dance Centre: Havana</v>
      </c>
      <c r="J79" s="12">
        <v>38</v>
      </c>
      <c r="K79" s="12">
        <v>30</v>
      </c>
      <c r="L79" s="17">
        <f t="shared" si="66"/>
        <v>1140</v>
      </c>
      <c r="M79" s="51">
        <f t="shared" si="89"/>
        <v>11.5824</v>
      </c>
      <c r="N79" s="51">
        <f t="shared" si="89"/>
        <v>9.1440000000000001</v>
      </c>
      <c r="O79" s="37">
        <f t="shared" si="85"/>
        <v>105.9094656</v>
      </c>
      <c r="P79" s="23" t="s">
        <v>21</v>
      </c>
      <c r="Q79" s="23" t="s">
        <v>21</v>
      </c>
      <c r="R79" s="23" t="s">
        <v>9</v>
      </c>
      <c r="S79" s="23" t="s">
        <v>21</v>
      </c>
      <c r="T79" s="23" t="s">
        <v>9</v>
      </c>
      <c r="U79" s="23" t="s">
        <v>21</v>
      </c>
      <c r="V79" s="23" t="s">
        <v>9</v>
      </c>
      <c r="W79" s="62">
        <v>24</v>
      </c>
      <c r="X79" s="73">
        <f>W79*8</f>
        <v>192</v>
      </c>
      <c r="Y79" s="73">
        <f>X79*5</f>
        <v>960</v>
      </c>
      <c r="Z79" s="63">
        <f t="shared" si="71"/>
        <v>4</v>
      </c>
      <c r="AA79" s="64">
        <f t="shared" si="86"/>
        <v>0.2</v>
      </c>
      <c r="AB79" s="63">
        <f t="shared" si="72"/>
        <v>32</v>
      </c>
      <c r="AC79" s="64">
        <f t="shared" si="87"/>
        <v>0.2</v>
      </c>
      <c r="AD79" s="63">
        <f t="shared" si="73"/>
        <v>160</v>
      </c>
      <c r="AE79" s="64">
        <f t="shared" si="88"/>
        <v>0.2</v>
      </c>
      <c r="AF79" s="69">
        <f t="shared" ref="AF79:AF142" si="92">W79/O79</f>
        <v>0.22660864035178363</v>
      </c>
      <c r="AG79" s="65">
        <f t="shared" si="74"/>
        <v>3.776810672529729E-2</v>
      </c>
      <c r="AH79" s="69">
        <f t="shared" si="75"/>
        <v>1.812869122814269</v>
      </c>
      <c r="AI79" s="65">
        <f t="shared" si="76"/>
        <v>0.30214485380237832</v>
      </c>
      <c r="AJ79" s="69">
        <f t="shared" si="77"/>
        <v>9.0643456140713443</v>
      </c>
      <c r="AK79" s="65">
        <f t="shared" si="78"/>
        <v>1.5107242690118907</v>
      </c>
      <c r="AL79" s="79"/>
      <c r="AM79" s="19">
        <v>20</v>
      </c>
      <c r="AN79" s="20">
        <f t="shared" si="90"/>
        <v>160</v>
      </c>
      <c r="AO79" s="20">
        <f t="shared" si="91"/>
        <v>800</v>
      </c>
      <c r="AP79" s="16">
        <f t="shared" si="79"/>
        <v>0.18884053362648634</v>
      </c>
      <c r="AQ79" s="16">
        <f t="shared" si="80"/>
        <v>1.5107242690118907</v>
      </c>
      <c r="AR79" s="72">
        <f t="shared" si="81"/>
        <v>7.5536213450594536</v>
      </c>
      <c r="AS79" s="80"/>
    </row>
    <row r="80" spans="1:45" s="21" customFormat="1" x14ac:dyDescent="0.25">
      <c r="A80" s="12" t="s">
        <v>182</v>
      </c>
      <c r="B80" s="12" t="s">
        <v>183</v>
      </c>
      <c r="C80" s="12" t="s">
        <v>184</v>
      </c>
      <c r="D80" s="12" t="s">
        <v>185</v>
      </c>
      <c r="E80" s="11" t="s">
        <v>186</v>
      </c>
      <c r="F80" s="11" t="s">
        <v>187</v>
      </c>
      <c r="G80" s="12" t="s">
        <v>19</v>
      </c>
      <c r="H80" s="21" t="s">
        <v>191</v>
      </c>
      <c r="I80" s="12" t="str">
        <f t="shared" si="82"/>
        <v>Factory Fitness and Dance Centre: Paris</v>
      </c>
      <c r="J80" s="12">
        <v>20</v>
      </c>
      <c r="K80" s="12">
        <v>46</v>
      </c>
      <c r="L80" s="17">
        <f t="shared" si="66"/>
        <v>920</v>
      </c>
      <c r="M80" s="51">
        <f t="shared" si="89"/>
        <v>6.0960000000000001</v>
      </c>
      <c r="N80" s="51">
        <f t="shared" si="89"/>
        <v>14.020800000000001</v>
      </c>
      <c r="O80" s="37">
        <f t="shared" si="85"/>
        <v>85.470796800000002</v>
      </c>
      <c r="P80" s="23" t="s">
        <v>21</v>
      </c>
      <c r="Q80" s="23" t="s">
        <v>21</v>
      </c>
      <c r="R80" s="23" t="s">
        <v>9</v>
      </c>
      <c r="S80" s="23" t="s">
        <v>21</v>
      </c>
      <c r="T80" s="23" t="s">
        <v>9</v>
      </c>
      <c r="U80" s="23" t="s">
        <v>21</v>
      </c>
      <c r="V80" s="23" t="s">
        <v>9</v>
      </c>
      <c r="W80" s="62">
        <v>21</v>
      </c>
      <c r="X80" s="73">
        <f>W80*8</f>
        <v>168</v>
      </c>
      <c r="Y80" s="73">
        <f>X80*5</f>
        <v>840</v>
      </c>
      <c r="Z80" s="63">
        <f t="shared" si="71"/>
        <v>3.5</v>
      </c>
      <c r="AA80" s="64">
        <f t="shared" si="86"/>
        <v>0.2</v>
      </c>
      <c r="AB80" s="63">
        <f t="shared" si="72"/>
        <v>28</v>
      </c>
      <c r="AC80" s="64">
        <f t="shared" si="87"/>
        <v>0.2</v>
      </c>
      <c r="AD80" s="63">
        <f t="shared" si="73"/>
        <v>140</v>
      </c>
      <c r="AE80" s="64">
        <f t="shared" si="88"/>
        <v>0.2</v>
      </c>
      <c r="AF80" s="69">
        <f t="shared" si="92"/>
        <v>0.24569795516402626</v>
      </c>
      <c r="AG80" s="65">
        <f t="shared" si="74"/>
        <v>4.0949659194004367E-2</v>
      </c>
      <c r="AH80" s="69">
        <f t="shared" si="75"/>
        <v>1.9655836413122101</v>
      </c>
      <c r="AI80" s="65">
        <f t="shared" si="76"/>
        <v>0.32759727355203494</v>
      </c>
      <c r="AJ80" s="69">
        <f t="shared" si="77"/>
        <v>9.8279182065610513</v>
      </c>
      <c r="AK80" s="65">
        <f t="shared" si="78"/>
        <v>1.6379863677601758</v>
      </c>
      <c r="AL80" s="79"/>
      <c r="AM80" s="19">
        <v>17.5</v>
      </c>
      <c r="AN80" s="20">
        <f t="shared" si="90"/>
        <v>140</v>
      </c>
      <c r="AO80" s="20">
        <f t="shared" si="91"/>
        <v>700</v>
      </c>
      <c r="AP80" s="16">
        <f t="shared" si="79"/>
        <v>0.20474829597002189</v>
      </c>
      <c r="AQ80" s="16">
        <f t="shared" si="80"/>
        <v>1.6379863677601751</v>
      </c>
      <c r="AR80" s="72">
        <f t="shared" si="81"/>
        <v>8.1899318388008755</v>
      </c>
      <c r="AS80" s="80"/>
    </row>
    <row r="81" spans="1:45" s="21" customFormat="1" x14ac:dyDescent="0.25">
      <c r="A81" s="12" t="s">
        <v>612</v>
      </c>
      <c r="B81" s="12" t="s">
        <v>613</v>
      </c>
      <c r="C81" s="12" t="s">
        <v>614</v>
      </c>
      <c r="D81" s="12" t="s">
        <v>615</v>
      </c>
      <c r="E81" s="11" t="s">
        <v>616</v>
      </c>
      <c r="F81" s="11" t="s">
        <v>617</v>
      </c>
      <c r="G81" s="12" t="s">
        <v>57</v>
      </c>
      <c r="H81" s="21" t="s">
        <v>100</v>
      </c>
      <c r="I81" s="12" t="str">
        <f t="shared" si="82"/>
        <v>Glasshill Studios: Studio 1</v>
      </c>
      <c r="J81" s="12"/>
      <c r="K81" s="12"/>
      <c r="L81" s="17"/>
      <c r="M81" s="51">
        <v>15.2</v>
      </c>
      <c r="N81" s="51">
        <v>8.5</v>
      </c>
      <c r="O81" s="37">
        <f t="shared" si="85"/>
        <v>129.19999999999999</v>
      </c>
      <c r="P81" s="23" t="s">
        <v>9</v>
      </c>
      <c r="Q81" s="23" t="s">
        <v>21</v>
      </c>
      <c r="R81" s="23" t="s">
        <v>9</v>
      </c>
      <c r="S81" s="23" t="s">
        <v>21</v>
      </c>
      <c r="T81" s="23" t="s">
        <v>9</v>
      </c>
      <c r="U81" s="23" t="s">
        <v>9</v>
      </c>
      <c r="V81" s="23" t="s">
        <v>9</v>
      </c>
      <c r="W81" s="71">
        <f>X81/8</f>
        <v>64.5</v>
      </c>
      <c r="X81" s="62">
        <v>516</v>
      </c>
      <c r="Y81" s="62">
        <v>2746.7999999999997</v>
      </c>
      <c r="Z81" s="63">
        <f t="shared" si="71"/>
        <v>64.5</v>
      </c>
      <c r="AA81" s="64" t="s">
        <v>42</v>
      </c>
      <c r="AB81" s="63">
        <f t="shared" si="72"/>
        <v>516</v>
      </c>
      <c r="AC81" s="64" t="s">
        <v>42</v>
      </c>
      <c r="AD81" s="63">
        <f t="shared" si="73"/>
        <v>2746.7999999999997</v>
      </c>
      <c r="AE81" s="64" t="s">
        <v>42</v>
      </c>
      <c r="AF81" s="69">
        <f t="shared" si="92"/>
        <v>0.49922600619195051</v>
      </c>
      <c r="AG81" s="65">
        <f t="shared" si="74"/>
        <v>0.49922600619195051</v>
      </c>
      <c r="AH81" s="69">
        <f t="shared" si="75"/>
        <v>3.9938080495356041</v>
      </c>
      <c r="AI81" s="65">
        <f t="shared" si="76"/>
        <v>3.9938080495356041</v>
      </c>
      <c r="AJ81" s="69">
        <f t="shared" si="77"/>
        <v>21.260061919504643</v>
      </c>
      <c r="AK81" s="65">
        <f t="shared" si="78"/>
        <v>21.260061919504643</v>
      </c>
      <c r="AL81" s="79"/>
      <c r="AM81" s="81"/>
      <c r="AN81" s="41"/>
      <c r="AO81" s="41"/>
      <c r="AP81" s="16">
        <f t="shared" si="79"/>
        <v>0</v>
      </c>
      <c r="AQ81" s="16">
        <f t="shared" si="80"/>
        <v>0</v>
      </c>
      <c r="AR81" s="72">
        <f t="shared" si="81"/>
        <v>0</v>
      </c>
      <c r="AS81" s="80" t="s">
        <v>619</v>
      </c>
    </row>
    <row r="82" spans="1:45" s="21" customFormat="1" x14ac:dyDescent="0.25">
      <c r="A82" s="12" t="s">
        <v>612</v>
      </c>
      <c r="B82" s="12" t="s">
        <v>613</v>
      </c>
      <c r="C82" s="12" t="s">
        <v>614</v>
      </c>
      <c r="D82" s="12" t="s">
        <v>615</v>
      </c>
      <c r="E82" s="11" t="s">
        <v>616</v>
      </c>
      <c r="F82" s="11" t="s">
        <v>617</v>
      </c>
      <c r="G82" s="12" t="s">
        <v>57</v>
      </c>
      <c r="H82" s="21" t="s">
        <v>101</v>
      </c>
      <c r="I82" s="12" t="str">
        <f t="shared" si="82"/>
        <v>Glasshill Studios: Studio 2</v>
      </c>
      <c r="J82" s="12"/>
      <c r="K82" s="12"/>
      <c r="L82" s="17"/>
      <c r="M82" s="51">
        <v>15.2</v>
      </c>
      <c r="N82" s="51">
        <v>9.1</v>
      </c>
      <c r="O82" s="37">
        <f t="shared" si="85"/>
        <v>138.32</v>
      </c>
      <c r="P82" s="23" t="s">
        <v>9</v>
      </c>
      <c r="Q82" s="23" t="s">
        <v>21</v>
      </c>
      <c r="R82" s="23" t="s">
        <v>9</v>
      </c>
      <c r="S82" s="23" t="s">
        <v>21</v>
      </c>
      <c r="T82" s="23" t="s">
        <v>9</v>
      </c>
      <c r="U82" s="23" t="s">
        <v>9</v>
      </c>
      <c r="V82" s="23" t="s">
        <v>9</v>
      </c>
      <c r="W82" s="71">
        <f t="shared" ref="W82:W89" si="93">X82/8</f>
        <v>63</v>
      </c>
      <c r="X82" s="62">
        <v>504</v>
      </c>
      <c r="Y82" s="62">
        <v>2658</v>
      </c>
      <c r="Z82" s="63">
        <f t="shared" si="71"/>
        <v>63</v>
      </c>
      <c r="AA82" s="64" t="s">
        <v>42</v>
      </c>
      <c r="AB82" s="63">
        <f t="shared" si="72"/>
        <v>504</v>
      </c>
      <c r="AC82" s="64" t="s">
        <v>42</v>
      </c>
      <c r="AD82" s="63">
        <f t="shared" si="73"/>
        <v>2658</v>
      </c>
      <c r="AE82" s="64" t="s">
        <v>42</v>
      </c>
      <c r="AF82" s="69">
        <f t="shared" si="92"/>
        <v>0.45546558704453444</v>
      </c>
      <c r="AG82" s="65">
        <f t="shared" si="74"/>
        <v>0.45546558704453444</v>
      </c>
      <c r="AH82" s="69">
        <f t="shared" si="75"/>
        <v>3.6437246963562755</v>
      </c>
      <c r="AI82" s="65">
        <f t="shared" si="76"/>
        <v>3.6437246963562755</v>
      </c>
      <c r="AJ82" s="69">
        <f t="shared" si="77"/>
        <v>19.21631000578369</v>
      </c>
      <c r="AK82" s="65">
        <f t="shared" si="78"/>
        <v>19.21631000578369</v>
      </c>
      <c r="AL82" s="79"/>
      <c r="AM82" s="81"/>
      <c r="AN82" s="41"/>
      <c r="AO82" s="41"/>
      <c r="AP82" s="16">
        <f t="shared" si="79"/>
        <v>0</v>
      </c>
      <c r="AQ82" s="16">
        <f t="shared" si="80"/>
        <v>0</v>
      </c>
      <c r="AR82" s="72">
        <f t="shared" si="81"/>
        <v>0</v>
      </c>
      <c r="AS82" s="80" t="s">
        <v>618</v>
      </c>
    </row>
    <row r="83" spans="1:45" s="21" customFormat="1" x14ac:dyDescent="0.25">
      <c r="A83" s="12" t="s">
        <v>612</v>
      </c>
      <c r="B83" s="12" t="s">
        <v>613</v>
      </c>
      <c r="C83" s="12" t="s">
        <v>614</v>
      </c>
      <c r="D83" s="12" t="s">
        <v>615</v>
      </c>
      <c r="E83" s="11" t="s">
        <v>616</v>
      </c>
      <c r="F83" s="11" t="s">
        <v>617</v>
      </c>
      <c r="G83" s="12" t="s">
        <v>57</v>
      </c>
      <c r="H83" s="21" t="s">
        <v>89</v>
      </c>
      <c r="I83" s="12" t="str">
        <f t="shared" si="82"/>
        <v>Glasshill Studios: Studio 3</v>
      </c>
      <c r="J83" s="12"/>
      <c r="K83" s="12"/>
      <c r="L83" s="17"/>
      <c r="M83" s="51">
        <v>12.9</v>
      </c>
      <c r="N83" s="51">
        <v>8.9</v>
      </c>
      <c r="O83" s="37">
        <f t="shared" si="85"/>
        <v>114.81</v>
      </c>
      <c r="P83" s="23" t="s">
        <v>9</v>
      </c>
      <c r="Q83" s="23" t="s">
        <v>21</v>
      </c>
      <c r="R83" s="23" t="s">
        <v>9</v>
      </c>
      <c r="S83" s="23" t="s">
        <v>21</v>
      </c>
      <c r="T83" s="23" t="s">
        <v>9</v>
      </c>
      <c r="U83" s="23" t="s">
        <v>9</v>
      </c>
      <c r="V83" s="23" t="s">
        <v>9</v>
      </c>
      <c r="W83" s="71">
        <f t="shared" si="93"/>
        <v>53.55</v>
      </c>
      <c r="X83" s="62">
        <v>428.4</v>
      </c>
      <c r="Y83" s="62">
        <v>2128.7999999999997</v>
      </c>
      <c r="Z83" s="63">
        <f t="shared" si="71"/>
        <v>53.55</v>
      </c>
      <c r="AA83" s="64" t="s">
        <v>42</v>
      </c>
      <c r="AB83" s="63">
        <f t="shared" si="72"/>
        <v>428.4</v>
      </c>
      <c r="AC83" s="64" t="s">
        <v>42</v>
      </c>
      <c r="AD83" s="63">
        <f t="shared" si="73"/>
        <v>2128.7999999999997</v>
      </c>
      <c r="AE83" s="64" t="s">
        <v>42</v>
      </c>
      <c r="AF83" s="69">
        <f t="shared" si="92"/>
        <v>0.46642278547164878</v>
      </c>
      <c r="AG83" s="65">
        <f t="shared" si="74"/>
        <v>0.46642278547164878</v>
      </c>
      <c r="AH83" s="69">
        <f t="shared" si="75"/>
        <v>3.7313822837731903</v>
      </c>
      <c r="AI83" s="65">
        <f t="shared" si="76"/>
        <v>3.7313822837731903</v>
      </c>
      <c r="AJ83" s="69">
        <f t="shared" si="77"/>
        <v>18.541938855500391</v>
      </c>
      <c r="AK83" s="65">
        <f t="shared" si="78"/>
        <v>18.541938855500391</v>
      </c>
      <c r="AL83" s="79"/>
      <c r="AM83" s="81"/>
      <c r="AN83" s="41"/>
      <c r="AO83" s="41"/>
      <c r="AP83" s="16">
        <f t="shared" si="79"/>
        <v>0</v>
      </c>
      <c r="AQ83" s="16">
        <f t="shared" si="80"/>
        <v>0</v>
      </c>
      <c r="AR83" s="72">
        <f t="shared" si="81"/>
        <v>0</v>
      </c>
      <c r="AS83" s="80" t="s">
        <v>618</v>
      </c>
    </row>
    <row r="84" spans="1:45" s="21" customFormat="1" x14ac:dyDescent="0.25">
      <c r="A84" s="12" t="s">
        <v>612</v>
      </c>
      <c r="B84" s="12" t="s">
        <v>613</v>
      </c>
      <c r="C84" s="12" t="s">
        <v>614</v>
      </c>
      <c r="D84" s="12" t="s">
        <v>615</v>
      </c>
      <c r="E84" s="11" t="s">
        <v>616</v>
      </c>
      <c r="F84" s="11" t="s">
        <v>617</v>
      </c>
      <c r="G84" s="12" t="s">
        <v>57</v>
      </c>
      <c r="H84" s="21" t="s">
        <v>102</v>
      </c>
      <c r="I84" s="12" t="str">
        <f t="shared" si="82"/>
        <v>Glasshill Studios: Studio 4</v>
      </c>
      <c r="J84" s="12"/>
      <c r="K84" s="12"/>
      <c r="L84" s="17"/>
      <c r="M84" s="51">
        <v>10.3</v>
      </c>
      <c r="N84" s="51">
        <v>6.8</v>
      </c>
      <c r="O84" s="37">
        <f t="shared" si="85"/>
        <v>70.040000000000006</v>
      </c>
      <c r="P84" s="23" t="s">
        <v>9</v>
      </c>
      <c r="Q84" s="23" t="s">
        <v>21</v>
      </c>
      <c r="R84" s="23" t="s">
        <v>9</v>
      </c>
      <c r="S84" s="23" t="s">
        <v>21</v>
      </c>
      <c r="T84" s="23" t="s">
        <v>9</v>
      </c>
      <c r="U84" s="23" t="s">
        <v>9</v>
      </c>
      <c r="V84" s="23" t="s">
        <v>9</v>
      </c>
      <c r="W84" s="71">
        <f t="shared" si="93"/>
        <v>65.25</v>
      </c>
      <c r="X84" s="62">
        <v>522</v>
      </c>
      <c r="Y84" s="62">
        <v>1946.3999999999999</v>
      </c>
      <c r="Z84" s="63">
        <f t="shared" si="71"/>
        <v>65.25</v>
      </c>
      <c r="AA84" s="64" t="s">
        <v>42</v>
      </c>
      <c r="AB84" s="63">
        <f t="shared" si="72"/>
        <v>522</v>
      </c>
      <c r="AC84" s="64" t="s">
        <v>42</v>
      </c>
      <c r="AD84" s="63">
        <f t="shared" si="73"/>
        <v>1946.3999999999999</v>
      </c>
      <c r="AE84" s="64" t="s">
        <v>42</v>
      </c>
      <c r="AF84" s="69">
        <f t="shared" si="92"/>
        <v>0.93161050828098224</v>
      </c>
      <c r="AG84" s="65">
        <f t="shared" si="74"/>
        <v>0.93161050828098224</v>
      </c>
      <c r="AH84" s="69">
        <f t="shared" si="75"/>
        <v>7.4528840662478579</v>
      </c>
      <c r="AI84" s="65">
        <f t="shared" si="76"/>
        <v>7.4528840662478579</v>
      </c>
      <c r="AJ84" s="69">
        <f t="shared" si="77"/>
        <v>27.78983438035408</v>
      </c>
      <c r="AK84" s="65">
        <f t="shared" si="78"/>
        <v>27.78983438035408</v>
      </c>
      <c r="AL84" s="79"/>
      <c r="AM84" s="81"/>
      <c r="AN84" s="41"/>
      <c r="AO84" s="41"/>
      <c r="AP84" s="16">
        <f t="shared" si="79"/>
        <v>0</v>
      </c>
      <c r="AQ84" s="16">
        <f t="shared" si="80"/>
        <v>0</v>
      </c>
      <c r="AR84" s="72">
        <f t="shared" si="81"/>
        <v>0</v>
      </c>
      <c r="AS84" s="80" t="s">
        <v>618</v>
      </c>
    </row>
    <row r="85" spans="1:45" s="21" customFormat="1" x14ac:dyDescent="0.25">
      <c r="A85" s="21" t="s">
        <v>192</v>
      </c>
      <c r="B85" s="21" t="s">
        <v>193</v>
      </c>
      <c r="C85" s="21" t="s">
        <v>194</v>
      </c>
      <c r="D85" s="21" t="s">
        <v>195</v>
      </c>
      <c r="E85" s="10" t="s">
        <v>196</v>
      </c>
      <c r="F85" s="10" t="s">
        <v>197</v>
      </c>
      <c r="G85" s="21" t="s">
        <v>204</v>
      </c>
      <c r="H85" s="21" t="s">
        <v>253</v>
      </c>
      <c r="I85" s="12" t="str">
        <f t="shared" si="82"/>
        <v>Graeae Theatre Company: Rehearsal Room</v>
      </c>
      <c r="J85" s="23">
        <f t="shared" ref="J85:J89" si="94">M85*3.2808399</f>
        <v>35.104986930000003</v>
      </c>
      <c r="K85" s="23">
        <f t="shared" ref="K85:K89" si="95">N85*3.2808399</f>
        <v>27.887139150000003</v>
      </c>
      <c r="L85" s="23">
        <f t="shared" si="66"/>
        <v>978.97765537584144</v>
      </c>
      <c r="M85" s="51">
        <v>10.7</v>
      </c>
      <c r="N85" s="51">
        <v>8.5</v>
      </c>
      <c r="O85" s="51">
        <f t="shared" si="85"/>
        <v>90.949999999999989</v>
      </c>
      <c r="P85" s="23" t="s">
        <v>9</v>
      </c>
      <c r="Q85" s="23" t="s">
        <v>9</v>
      </c>
      <c r="R85" s="23" t="s">
        <v>9</v>
      </c>
      <c r="S85" s="23" t="s">
        <v>9</v>
      </c>
      <c r="T85" s="23" t="s">
        <v>9</v>
      </c>
      <c r="U85" s="23" t="s">
        <v>21</v>
      </c>
      <c r="V85" s="23" t="s">
        <v>21</v>
      </c>
      <c r="W85" s="73">
        <f t="shared" si="93"/>
        <v>49.5</v>
      </c>
      <c r="X85" s="62">
        <v>396</v>
      </c>
      <c r="Y85" s="62">
        <v>1122</v>
      </c>
      <c r="Z85" s="63">
        <f t="shared" si="71"/>
        <v>-26.099999999999994</v>
      </c>
      <c r="AA85" s="64">
        <f t="shared" ref="AA85:AA90" si="96">Z85/AM85</f>
        <v>-0.34523809523809518</v>
      </c>
      <c r="AB85" s="63">
        <f t="shared" si="72"/>
        <v>18</v>
      </c>
      <c r="AC85" s="64">
        <f t="shared" ref="AC85:AC90" si="97">AB85/AN85</f>
        <v>4.7619047619047616E-2</v>
      </c>
      <c r="AD85" s="63">
        <f t="shared" si="73"/>
        <v>232</v>
      </c>
      <c r="AE85" s="64">
        <f t="shared" ref="AE85:AE90" si="98">AD85/AO85</f>
        <v>0.26067415730337079</v>
      </c>
      <c r="AF85" s="69">
        <f t="shared" si="92"/>
        <v>0.54425508521165478</v>
      </c>
      <c r="AG85" s="65">
        <f t="shared" si="74"/>
        <v>-0.28697086311159981</v>
      </c>
      <c r="AH85" s="69">
        <f t="shared" si="75"/>
        <v>4.3540406816932382</v>
      </c>
      <c r="AI85" s="65">
        <f t="shared" si="76"/>
        <v>0.19791094007696497</v>
      </c>
      <c r="AJ85" s="69">
        <f t="shared" si="77"/>
        <v>12.336448598130843</v>
      </c>
      <c r="AK85" s="65">
        <f t="shared" si="78"/>
        <v>2.5508521165475546</v>
      </c>
      <c r="AL85" s="79"/>
      <c r="AM85" s="73">
        <f>AN85/5</f>
        <v>75.599999999999994</v>
      </c>
      <c r="AN85" s="18">
        <f>315*1.2</f>
        <v>378</v>
      </c>
      <c r="AO85" s="18">
        <v>890</v>
      </c>
      <c r="AP85" s="16">
        <f t="shared" si="79"/>
        <v>0.83122594832325458</v>
      </c>
      <c r="AQ85" s="16">
        <f t="shared" si="80"/>
        <v>4.1561297416162732</v>
      </c>
      <c r="AR85" s="72">
        <f t="shared" si="81"/>
        <v>9.7855964815832888</v>
      </c>
      <c r="AS85" s="21" t="s">
        <v>620</v>
      </c>
    </row>
    <row r="86" spans="1:45" s="21" customFormat="1" x14ac:dyDescent="0.25">
      <c r="A86" s="21" t="s">
        <v>192</v>
      </c>
      <c r="B86" s="21" t="s">
        <v>193</v>
      </c>
      <c r="C86" s="21" t="s">
        <v>194</v>
      </c>
      <c r="D86" s="21" t="s">
        <v>195</v>
      </c>
      <c r="E86" s="10" t="s">
        <v>196</v>
      </c>
      <c r="F86" s="10" t="s">
        <v>197</v>
      </c>
      <c r="G86" s="21" t="s">
        <v>204</v>
      </c>
      <c r="H86" s="21" t="s">
        <v>538</v>
      </c>
      <c r="I86" s="12" t="str">
        <f t="shared" si="82"/>
        <v>Graeae Theatre Company: Creative Hub</v>
      </c>
      <c r="J86" s="23">
        <f t="shared" si="94"/>
        <v>22.965879300000001</v>
      </c>
      <c r="K86" s="23">
        <f t="shared" si="95"/>
        <v>13.123359600000001</v>
      </c>
      <c r="L86" s="23">
        <f t="shared" ref="L86:L107" si="99">J86*K86</f>
        <v>301.38949258409633</v>
      </c>
      <c r="M86" s="51">
        <v>7</v>
      </c>
      <c r="N86" s="51">
        <v>4</v>
      </c>
      <c r="O86" s="51">
        <f t="shared" si="85"/>
        <v>28</v>
      </c>
      <c r="P86" s="23" t="s">
        <v>9</v>
      </c>
      <c r="Q86" s="23" t="s">
        <v>9</v>
      </c>
      <c r="R86" s="23" t="s">
        <v>21</v>
      </c>
      <c r="S86" s="23" t="s">
        <v>21</v>
      </c>
      <c r="T86" s="23" t="s">
        <v>21</v>
      </c>
      <c r="U86" s="23" t="s">
        <v>21</v>
      </c>
      <c r="V86" s="23" t="s">
        <v>21</v>
      </c>
      <c r="W86" s="74">
        <f>1.2*39</f>
        <v>46.8</v>
      </c>
      <c r="X86" s="74">
        <f>1.2*200</f>
        <v>240</v>
      </c>
      <c r="Y86" s="73">
        <f>X86*5</f>
        <v>1200</v>
      </c>
      <c r="Z86" s="63">
        <f t="shared" si="71"/>
        <v>9.7999999999999972</v>
      </c>
      <c r="AA86" s="64">
        <f t="shared" si="96"/>
        <v>0.26486486486486477</v>
      </c>
      <c r="AB86" s="63">
        <f t="shared" si="72"/>
        <v>12</v>
      </c>
      <c r="AC86" s="64">
        <f t="shared" si="97"/>
        <v>5.2631578947368418E-2</v>
      </c>
      <c r="AD86" s="63">
        <f t="shared" si="73"/>
        <v>60</v>
      </c>
      <c r="AE86" s="64">
        <f t="shared" si="98"/>
        <v>5.2631578947368418E-2</v>
      </c>
      <c r="AF86" s="69">
        <f t="shared" si="92"/>
        <v>1.6714285714285713</v>
      </c>
      <c r="AG86" s="65">
        <f t="shared" si="74"/>
        <v>0.34999999999999987</v>
      </c>
      <c r="AH86" s="69">
        <f t="shared" si="75"/>
        <v>8.5714285714285712</v>
      </c>
      <c r="AI86" s="65">
        <f t="shared" si="76"/>
        <v>0.42857142857142883</v>
      </c>
      <c r="AJ86" s="69">
        <f t="shared" si="77"/>
        <v>42.857142857142854</v>
      </c>
      <c r="AK86" s="65">
        <f t="shared" si="78"/>
        <v>2.1428571428571388</v>
      </c>
      <c r="AL86" s="79"/>
      <c r="AM86" s="19">
        <v>37</v>
      </c>
      <c r="AN86" s="18">
        <f>190*1.2</f>
        <v>228</v>
      </c>
      <c r="AO86" s="20">
        <f>AN86*5</f>
        <v>1140</v>
      </c>
      <c r="AP86" s="16">
        <f t="shared" si="79"/>
        <v>1.3214285714285714</v>
      </c>
      <c r="AQ86" s="16">
        <f t="shared" si="80"/>
        <v>8.1428571428571423</v>
      </c>
      <c r="AR86" s="72">
        <f t="shared" si="81"/>
        <v>40.714285714285715</v>
      </c>
      <c r="AS86" s="21" t="s">
        <v>620</v>
      </c>
    </row>
    <row r="87" spans="1:45" x14ac:dyDescent="0.25">
      <c r="A87" s="6" t="s">
        <v>416</v>
      </c>
      <c r="B87" s="6" t="s">
        <v>417</v>
      </c>
      <c r="C87" s="7" t="s">
        <v>418</v>
      </c>
      <c r="D87" s="9" t="s">
        <v>419</v>
      </c>
      <c r="E87" s="11" t="s">
        <v>622</v>
      </c>
      <c r="F87" s="11" t="s">
        <v>621</v>
      </c>
      <c r="G87" s="25" t="s">
        <v>19</v>
      </c>
      <c r="H87" s="25" t="s">
        <v>25</v>
      </c>
      <c r="I87" s="12" t="str">
        <f t="shared" si="82"/>
        <v>Half Moon Young People's Theatre: Main Studio</v>
      </c>
      <c r="J87" s="13">
        <f t="shared" si="94"/>
        <v>39.370078800000002</v>
      </c>
      <c r="K87" s="13">
        <f t="shared" si="95"/>
        <v>25.820210013000001</v>
      </c>
      <c r="L87" s="14">
        <f t="shared" si="99"/>
        <v>1016.5437028443591</v>
      </c>
      <c r="M87" s="50">
        <v>12</v>
      </c>
      <c r="N87" s="50">
        <v>7.87</v>
      </c>
      <c r="O87" s="50">
        <f t="shared" si="85"/>
        <v>94.44</v>
      </c>
      <c r="P87" s="8" t="s">
        <v>21</v>
      </c>
      <c r="Q87" s="8" t="s">
        <v>9</v>
      </c>
      <c r="R87" s="8" t="s">
        <v>9</v>
      </c>
      <c r="S87" s="8" t="s">
        <v>9</v>
      </c>
      <c r="T87" s="8" t="s">
        <v>21</v>
      </c>
      <c r="U87" s="8" t="s">
        <v>21</v>
      </c>
      <c r="V87" s="8" t="s">
        <v>21</v>
      </c>
      <c r="W87" s="73">
        <f t="shared" si="93"/>
        <v>43.75</v>
      </c>
      <c r="X87" s="62">
        <v>350</v>
      </c>
      <c r="Y87" s="62">
        <v>1300</v>
      </c>
      <c r="Z87" s="63">
        <f t="shared" si="71"/>
        <v>0</v>
      </c>
      <c r="AA87" s="64">
        <f t="shared" si="96"/>
        <v>0</v>
      </c>
      <c r="AB87" s="63">
        <f t="shared" si="72"/>
        <v>0</v>
      </c>
      <c r="AC87" s="64">
        <f t="shared" si="97"/>
        <v>0</v>
      </c>
      <c r="AD87" s="63">
        <f t="shared" si="73"/>
        <v>-450</v>
      </c>
      <c r="AE87" s="64">
        <f t="shared" si="98"/>
        <v>-0.25714285714285712</v>
      </c>
      <c r="AF87" s="69">
        <f t="shared" si="92"/>
        <v>0.46325709445150359</v>
      </c>
      <c r="AG87" s="65">
        <f t="shared" si="74"/>
        <v>0</v>
      </c>
      <c r="AH87" s="69">
        <f t="shared" si="75"/>
        <v>3.7060567556120287</v>
      </c>
      <c r="AI87" s="65">
        <f t="shared" si="76"/>
        <v>0</v>
      </c>
      <c r="AJ87" s="69">
        <f t="shared" si="77"/>
        <v>13.765353663701822</v>
      </c>
      <c r="AK87" s="65">
        <f t="shared" si="78"/>
        <v>-4.7649301143583234</v>
      </c>
      <c r="AL87" s="66"/>
      <c r="AM87" s="71">
        <f t="shared" ref="AM87:AM89" si="100">AN87/8</f>
        <v>43.75</v>
      </c>
      <c r="AN87" s="15">
        <v>350</v>
      </c>
      <c r="AO87" s="27">
        <f>AN87*5</f>
        <v>1750</v>
      </c>
      <c r="AP87" s="16">
        <f t="shared" si="79"/>
        <v>0.46325709445150359</v>
      </c>
      <c r="AQ87" s="16">
        <f t="shared" si="80"/>
        <v>3.7060567556120287</v>
      </c>
      <c r="AR87" s="72">
        <f t="shared" si="81"/>
        <v>18.530283778060145</v>
      </c>
      <c r="AS87" s="8" t="s">
        <v>623</v>
      </c>
    </row>
    <row r="88" spans="1:45" x14ac:dyDescent="0.25">
      <c r="A88" s="6" t="s">
        <v>416</v>
      </c>
      <c r="B88" s="6" t="s">
        <v>417</v>
      </c>
      <c r="C88" s="7" t="s">
        <v>418</v>
      </c>
      <c r="D88" s="9" t="s">
        <v>419</v>
      </c>
      <c r="E88" s="11" t="s">
        <v>622</v>
      </c>
      <c r="F88" s="11" t="s">
        <v>621</v>
      </c>
      <c r="G88" s="25" t="s">
        <v>19</v>
      </c>
      <c r="H88" s="25" t="s">
        <v>348</v>
      </c>
      <c r="I88" s="12" t="str">
        <f t="shared" si="82"/>
        <v>Half Moon Young People's Theatre: Upper Studio</v>
      </c>
      <c r="J88" s="13">
        <f t="shared" si="94"/>
        <v>13.517060388000001</v>
      </c>
      <c r="K88" s="13">
        <f t="shared" si="95"/>
        <v>34.383202152000003</v>
      </c>
      <c r="L88" s="14">
        <f t="shared" si="99"/>
        <v>464.75981982139564</v>
      </c>
      <c r="M88" s="50">
        <v>4.12</v>
      </c>
      <c r="N88" s="50">
        <v>10.48</v>
      </c>
      <c r="O88" s="50">
        <f t="shared" si="85"/>
        <v>43.177600000000005</v>
      </c>
      <c r="P88" s="8" t="s">
        <v>21</v>
      </c>
      <c r="Q88" s="8" t="s">
        <v>21</v>
      </c>
      <c r="R88" s="8" t="s">
        <v>21</v>
      </c>
      <c r="S88" s="8" t="s">
        <v>9</v>
      </c>
      <c r="T88" s="8" t="s">
        <v>21</v>
      </c>
      <c r="U88" s="8" t="s">
        <v>21</v>
      </c>
      <c r="V88" s="8" t="s">
        <v>21</v>
      </c>
      <c r="W88" s="73">
        <f t="shared" si="93"/>
        <v>25</v>
      </c>
      <c r="X88" s="62">
        <v>200</v>
      </c>
      <c r="Y88" s="62">
        <v>800</v>
      </c>
      <c r="Z88" s="63">
        <f t="shared" si="71"/>
        <v>0</v>
      </c>
      <c r="AA88" s="64">
        <f t="shared" si="96"/>
        <v>0</v>
      </c>
      <c r="AB88" s="63">
        <f t="shared" si="72"/>
        <v>0</v>
      </c>
      <c r="AC88" s="64">
        <f t="shared" si="97"/>
        <v>0</v>
      </c>
      <c r="AD88" s="63">
        <f t="shared" si="73"/>
        <v>0</v>
      </c>
      <c r="AE88" s="64">
        <f t="shared" si="98"/>
        <v>0</v>
      </c>
      <c r="AF88" s="69">
        <f t="shared" si="92"/>
        <v>0.57900392796264721</v>
      </c>
      <c r="AG88" s="65">
        <f t="shared" si="74"/>
        <v>0</v>
      </c>
      <c r="AH88" s="69">
        <f t="shared" si="75"/>
        <v>4.6320314237011777</v>
      </c>
      <c r="AI88" s="65">
        <f t="shared" si="76"/>
        <v>0</v>
      </c>
      <c r="AJ88" s="69">
        <f t="shared" si="77"/>
        <v>18.528125694804711</v>
      </c>
      <c r="AK88" s="65">
        <f t="shared" si="78"/>
        <v>0</v>
      </c>
      <c r="AL88" s="66"/>
      <c r="AM88" s="71">
        <f t="shared" si="100"/>
        <v>25</v>
      </c>
      <c r="AN88" s="15">
        <v>200</v>
      </c>
      <c r="AO88" s="15">
        <v>800</v>
      </c>
      <c r="AP88" s="16">
        <f t="shared" si="79"/>
        <v>0.57900392796264721</v>
      </c>
      <c r="AQ88" s="16">
        <f t="shared" si="80"/>
        <v>4.6320314237011777</v>
      </c>
      <c r="AR88" s="72">
        <f t="shared" si="81"/>
        <v>18.528125694804711</v>
      </c>
      <c r="AS88" s="8" t="s">
        <v>624</v>
      </c>
    </row>
    <row r="89" spans="1:45" x14ac:dyDescent="0.25">
      <c r="A89" s="6" t="s">
        <v>416</v>
      </c>
      <c r="B89" s="6" t="s">
        <v>417</v>
      </c>
      <c r="C89" s="7" t="s">
        <v>418</v>
      </c>
      <c r="D89" s="9" t="s">
        <v>419</v>
      </c>
      <c r="E89" s="11" t="s">
        <v>622</v>
      </c>
      <c r="F89" s="11" t="s">
        <v>621</v>
      </c>
      <c r="G89" s="25" t="s">
        <v>19</v>
      </c>
      <c r="H89" s="25" t="s">
        <v>65</v>
      </c>
      <c r="I89" s="12" t="str">
        <f t="shared" si="82"/>
        <v>Half Moon Young People's Theatre: Red Room</v>
      </c>
      <c r="J89" s="13">
        <f t="shared" si="94"/>
        <v>14.829396348</v>
      </c>
      <c r="K89" s="13">
        <f t="shared" si="95"/>
        <v>18.864829425</v>
      </c>
      <c r="L89" s="14">
        <f t="shared" si="99"/>
        <v>279.75403258073794</v>
      </c>
      <c r="M89" s="50">
        <v>4.5199999999999996</v>
      </c>
      <c r="N89" s="50">
        <v>5.75</v>
      </c>
      <c r="O89" s="50">
        <f t="shared" si="85"/>
        <v>25.99</v>
      </c>
      <c r="P89" s="8" t="s">
        <v>21</v>
      </c>
      <c r="Q89" s="8" t="s">
        <v>21</v>
      </c>
      <c r="R89" s="8" t="s">
        <v>21</v>
      </c>
      <c r="S89" s="8" t="s">
        <v>21</v>
      </c>
      <c r="T89" s="8" t="s">
        <v>21</v>
      </c>
      <c r="U89" s="8" t="s">
        <v>21</v>
      </c>
      <c r="V89" s="8" t="s">
        <v>21</v>
      </c>
      <c r="W89" s="73">
        <f t="shared" si="93"/>
        <v>12.5</v>
      </c>
      <c r="X89" s="62">
        <v>100</v>
      </c>
      <c r="Y89" s="73">
        <f>X89*5</f>
        <v>500</v>
      </c>
      <c r="Z89" s="63">
        <f t="shared" si="71"/>
        <v>0</v>
      </c>
      <c r="AA89" s="64">
        <f t="shared" si="96"/>
        <v>0</v>
      </c>
      <c r="AB89" s="63">
        <f t="shared" si="72"/>
        <v>0</v>
      </c>
      <c r="AC89" s="64">
        <f t="shared" si="97"/>
        <v>0</v>
      </c>
      <c r="AD89" s="63">
        <f t="shared" si="73"/>
        <v>0</v>
      </c>
      <c r="AE89" s="64">
        <f t="shared" si="98"/>
        <v>0</v>
      </c>
      <c r="AF89" s="69">
        <f t="shared" si="92"/>
        <v>0.4809542131589073</v>
      </c>
      <c r="AG89" s="65">
        <f t="shared" si="74"/>
        <v>0</v>
      </c>
      <c r="AH89" s="69">
        <f t="shared" si="75"/>
        <v>3.8476337052712584</v>
      </c>
      <c r="AI89" s="65">
        <f t="shared" si="76"/>
        <v>0</v>
      </c>
      <c r="AJ89" s="69">
        <f t="shared" si="77"/>
        <v>19.238168526356294</v>
      </c>
      <c r="AK89" s="65">
        <f t="shared" si="78"/>
        <v>0</v>
      </c>
      <c r="AL89" s="66"/>
      <c r="AM89" s="71">
        <f t="shared" si="100"/>
        <v>12.5</v>
      </c>
      <c r="AN89" s="15">
        <v>100</v>
      </c>
      <c r="AO89" s="27">
        <f t="shared" ref="AO89:AO109" si="101">AN89*5</f>
        <v>500</v>
      </c>
      <c r="AP89" s="16">
        <f t="shared" si="79"/>
        <v>0.4809542131589073</v>
      </c>
      <c r="AQ89" s="16">
        <f t="shared" si="80"/>
        <v>3.8476337052712584</v>
      </c>
      <c r="AR89" s="72">
        <f t="shared" si="81"/>
        <v>19.238168526356294</v>
      </c>
      <c r="AS89" s="8" t="s">
        <v>625</v>
      </c>
    </row>
    <row r="90" spans="1:45" x14ac:dyDescent="0.25">
      <c r="A90" s="21" t="s">
        <v>198</v>
      </c>
      <c r="B90" s="21" t="s">
        <v>199</v>
      </c>
      <c r="C90" s="21" t="s">
        <v>200</v>
      </c>
      <c r="D90" s="21" t="s">
        <v>201</v>
      </c>
      <c r="E90" s="10" t="s">
        <v>202</v>
      </c>
      <c r="F90" s="10" t="s">
        <v>203</v>
      </c>
      <c r="G90" s="21" t="s">
        <v>204</v>
      </c>
      <c r="H90" s="21" t="s">
        <v>205</v>
      </c>
      <c r="I90" s="12" t="str">
        <f t="shared" si="82"/>
        <v>Holly Lodge Community Centre: Community Centre Hall</v>
      </c>
      <c r="J90" s="23">
        <f t="shared" ref="J90:K95" si="102">M90*3.2808399</f>
        <v>29.527559100000001</v>
      </c>
      <c r="K90" s="23">
        <f t="shared" si="102"/>
        <v>29.527559100000001</v>
      </c>
      <c r="L90" s="23">
        <f t="shared" si="99"/>
        <v>871.87674640399291</v>
      </c>
      <c r="M90" s="51">
        <v>9</v>
      </c>
      <c r="N90" s="51">
        <v>9</v>
      </c>
      <c r="O90" s="37">
        <f t="shared" si="85"/>
        <v>81</v>
      </c>
      <c r="P90" s="21" t="s">
        <v>21</v>
      </c>
      <c r="Q90" s="21" t="s">
        <v>21</v>
      </c>
      <c r="R90" s="21" t="s">
        <v>21</v>
      </c>
      <c r="S90" s="21" t="s">
        <v>21</v>
      </c>
      <c r="T90" s="21" t="s">
        <v>21</v>
      </c>
      <c r="U90" s="21" t="s">
        <v>21</v>
      </c>
      <c r="V90" s="21" t="s">
        <v>21</v>
      </c>
      <c r="W90" s="74">
        <v>30</v>
      </c>
      <c r="X90" s="73">
        <f>W90*8</f>
        <v>240</v>
      </c>
      <c r="Y90" s="73">
        <f>X90*5</f>
        <v>1200</v>
      </c>
      <c r="Z90" s="63">
        <f t="shared" si="71"/>
        <v>0</v>
      </c>
      <c r="AA90" s="64">
        <f t="shared" si="96"/>
        <v>0</v>
      </c>
      <c r="AB90" s="63">
        <f t="shared" si="72"/>
        <v>0</v>
      </c>
      <c r="AC90" s="64">
        <f t="shared" si="97"/>
        <v>0</v>
      </c>
      <c r="AD90" s="63">
        <f t="shared" si="73"/>
        <v>0</v>
      </c>
      <c r="AE90" s="64">
        <f t="shared" si="98"/>
        <v>0</v>
      </c>
      <c r="AF90" s="69">
        <f t="shared" si="92"/>
        <v>0.37037037037037035</v>
      </c>
      <c r="AG90" s="65">
        <f t="shared" si="74"/>
        <v>0</v>
      </c>
      <c r="AH90" s="69">
        <f t="shared" si="75"/>
        <v>2.9629629629629628</v>
      </c>
      <c r="AI90" s="65">
        <f t="shared" si="76"/>
        <v>0</v>
      </c>
      <c r="AJ90" s="69">
        <f t="shared" si="77"/>
        <v>14.814814814814815</v>
      </c>
      <c r="AK90" s="65">
        <f t="shared" si="78"/>
        <v>0</v>
      </c>
      <c r="AM90" s="19">
        <v>30</v>
      </c>
      <c r="AN90" s="20">
        <f>AM90*8</f>
        <v>240</v>
      </c>
      <c r="AO90" s="20">
        <f t="shared" si="101"/>
        <v>1200</v>
      </c>
      <c r="AP90" s="16">
        <f t="shared" si="79"/>
        <v>0.37037037037037035</v>
      </c>
      <c r="AQ90" s="16">
        <f t="shared" si="80"/>
        <v>2.9629629629629628</v>
      </c>
      <c r="AR90" s="72">
        <f t="shared" si="81"/>
        <v>14.814814814814815</v>
      </c>
      <c r="AS90" s="21" t="s">
        <v>206</v>
      </c>
    </row>
    <row r="91" spans="1:45" x14ac:dyDescent="0.25">
      <c r="A91" s="21" t="s">
        <v>207</v>
      </c>
      <c r="B91" s="21" t="s">
        <v>627</v>
      </c>
      <c r="C91" s="21" t="s">
        <v>628</v>
      </c>
      <c r="D91" s="21" t="s">
        <v>629</v>
      </c>
      <c r="E91" s="10" t="s">
        <v>631</v>
      </c>
      <c r="F91" s="10" t="s">
        <v>630</v>
      </c>
      <c r="G91" s="21" t="s">
        <v>19</v>
      </c>
      <c r="H91" s="21" t="s">
        <v>107</v>
      </c>
      <c r="I91" s="12" t="str">
        <f t="shared" si="82"/>
        <v>Holy Innocents Church: Upper Hall</v>
      </c>
      <c r="J91" s="23">
        <f t="shared" si="102"/>
        <v>60.695538150000004</v>
      </c>
      <c r="K91" s="23">
        <f t="shared" si="102"/>
        <v>30.183727080000001</v>
      </c>
      <c r="L91" s="23">
        <f t="shared" si="99"/>
        <v>1832.0175584933284</v>
      </c>
      <c r="M91" s="51">
        <v>18.5</v>
      </c>
      <c r="N91" s="51">
        <v>9.1999999999999993</v>
      </c>
      <c r="O91" s="37">
        <f t="shared" si="85"/>
        <v>170.2</v>
      </c>
      <c r="P91" s="21" t="s">
        <v>21</v>
      </c>
      <c r="Q91" s="21" t="s">
        <v>21</v>
      </c>
      <c r="R91" s="21" t="s">
        <v>21</v>
      </c>
      <c r="S91" s="21" t="s">
        <v>21</v>
      </c>
      <c r="T91" s="21" t="s">
        <v>9</v>
      </c>
      <c r="U91" s="21" t="s">
        <v>9</v>
      </c>
      <c r="V91" s="21" t="s">
        <v>21</v>
      </c>
      <c r="W91" s="74">
        <v>35</v>
      </c>
      <c r="X91" s="74">
        <v>200</v>
      </c>
      <c r="Y91" s="73">
        <f t="shared" ref="Y91:Y95" si="103">X91*5</f>
        <v>1000</v>
      </c>
      <c r="Z91" s="63">
        <f t="shared" si="71"/>
        <v>35</v>
      </c>
      <c r="AA91" s="64" t="s">
        <v>42</v>
      </c>
      <c r="AB91" s="63">
        <f t="shared" si="72"/>
        <v>200</v>
      </c>
      <c r="AC91" s="64" t="s">
        <v>42</v>
      </c>
      <c r="AD91" s="63">
        <f t="shared" si="73"/>
        <v>1000</v>
      </c>
      <c r="AE91" s="64" t="s">
        <v>42</v>
      </c>
      <c r="AF91" s="69">
        <f t="shared" si="92"/>
        <v>0.20564042303172739</v>
      </c>
      <c r="AG91" s="65">
        <f t="shared" si="74"/>
        <v>0.20564042303172739</v>
      </c>
      <c r="AH91" s="69">
        <f t="shared" si="75"/>
        <v>1.1750881316098709</v>
      </c>
      <c r="AI91" s="65">
        <f t="shared" si="76"/>
        <v>1.1750881316098709</v>
      </c>
      <c r="AJ91" s="69">
        <f t="shared" si="77"/>
        <v>5.8754406580493539</v>
      </c>
      <c r="AK91" s="65">
        <f t="shared" si="78"/>
        <v>5.8754406580493539</v>
      </c>
      <c r="AM91" s="19"/>
      <c r="AN91" s="20"/>
      <c r="AO91" s="20"/>
      <c r="AP91" s="16">
        <f t="shared" si="79"/>
        <v>0</v>
      </c>
      <c r="AQ91" s="16">
        <f t="shared" si="80"/>
        <v>0</v>
      </c>
      <c r="AR91" s="72">
        <f t="shared" si="81"/>
        <v>0</v>
      </c>
      <c r="AS91" s="21"/>
    </row>
    <row r="92" spans="1:45" x14ac:dyDescent="0.25">
      <c r="A92" s="21" t="s">
        <v>207</v>
      </c>
      <c r="B92" s="21" t="s">
        <v>627</v>
      </c>
      <c r="C92" s="21" t="s">
        <v>628</v>
      </c>
      <c r="D92" s="21" t="s">
        <v>629</v>
      </c>
      <c r="E92" s="10" t="s">
        <v>631</v>
      </c>
      <c r="F92" s="10" t="s">
        <v>630</v>
      </c>
      <c r="G92" s="21" t="s">
        <v>19</v>
      </c>
      <c r="H92" s="21" t="s">
        <v>108</v>
      </c>
      <c r="I92" s="12" t="str">
        <f t="shared" si="82"/>
        <v>Holy Innocents Church: Lower Hall</v>
      </c>
      <c r="J92" s="23">
        <f t="shared" si="102"/>
        <v>25.262467230000002</v>
      </c>
      <c r="K92" s="23">
        <f t="shared" si="102"/>
        <v>24.606299249999999</v>
      </c>
      <c r="L92" s="23">
        <f t="shared" si="99"/>
        <v>621.61582845469866</v>
      </c>
      <c r="M92" s="51">
        <v>7.7</v>
      </c>
      <c r="N92" s="51">
        <v>7.5</v>
      </c>
      <c r="O92" s="37">
        <f t="shared" si="85"/>
        <v>57.75</v>
      </c>
      <c r="P92" s="21" t="s">
        <v>586</v>
      </c>
      <c r="Q92" s="21" t="s">
        <v>21</v>
      </c>
      <c r="R92" s="21" t="s">
        <v>21</v>
      </c>
      <c r="S92" s="21" t="s">
        <v>21</v>
      </c>
      <c r="T92" s="21" t="s">
        <v>21</v>
      </c>
      <c r="U92" s="21" t="s">
        <v>9</v>
      </c>
      <c r="V92" s="21" t="s">
        <v>21</v>
      </c>
      <c r="W92" s="74">
        <v>25</v>
      </c>
      <c r="X92" s="74">
        <v>160</v>
      </c>
      <c r="Y92" s="73">
        <f t="shared" si="103"/>
        <v>800</v>
      </c>
      <c r="Z92" s="63">
        <f t="shared" si="71"/>
        <v>25</v>
      </c>
      <c r="AA92" s="64" t="s">
        <v>42</v>
      </c>
      <c r="AB92" s="63">
        <f t="shared" si="72"/>
        <v>160</v>
      </c>
      <c r="AC92" s="64" t="s">
        <v>42</v>
      </c>
      <c r="AD92" s="63">
        <f t="shared" si="73"/>
        <v>800</v>
      </c>
      <c r="AE92" s="64" t="s">
        <v>42</v>
      </c>
      <c r="AF92" s="69">
        <f t="shared" si="92"/>
        <v>0.4329004329004329</v>
      </c>
      <c r="AG92" s="65">
        <f t="shared" si="74"/>
        <v>0.4329004329004329</v>
      </c>
      <c r="AH92" s="69">
        <f t="shared" si="75"/>
        <v>2.7705627705627704</v>
      </c>
      <c r="AI92" s="65">
        <f t="shared" si="76"/>
        <v>2.7705627705627704</v>
      </c>
      <c r="AJ92" s="69">
        <f t="shared" si="77"/>
        <v>13.852813852813853</v>
      </c>
      <c r="AK92" s="65">
        <f t="shared" si="78"/>
        <v>13.852813852813853</v>
      </c>
      <c r="AM92" s="19"/>
      <c r="AN92" s="20"/>
      <c r="AO92" s="20"/>
      <c r="AP92" s="16">
        <f t="shared" si="79"/>
        <v>0</v>
      </c>
      <c r="AQ92" s="16">
        <f t="shared" si="80"/>
        <v>0</v>
      </c>
      <c r="AR92" s="72">
        <f t="shared" si="81"/>
        <v>0</v>
      </c>
      <c r="AS92" s="21"/>
    </row>
    <row r="93" spans="1:45" x14ac:dyDescent="0.25">
      <c r="A93" s="21" t="s">
        <v>208</v>
      </c>
      <c r="B93" s="21" t="s">
        <v>209</v>
      </c>
      <c r="C93" s="21" t="s">
        <v>273</v>
      </c>
      <c r="D93" s="29" t="s">
        <v>274</v>
      </c>
      <c r="E93" s="10" t="s">
        <v>272</v>
      </c>
      <c r="F93" s="10" t="s">
        <v>271</v>
      </c>
      <c r="G93" s="21" t="s">
        <v>19</v>
      </c>
      <c r="H93" s="21" t="s">
        <v>107</v>
      </c>
      <c r="I93" s="12" t="str">
        <f t="shared" si="82"/>
        <v>Holy Trinity W6: Upper Hall</v>
      </c>
      <c r="J93" s="23">
        <f t="shared" si="102"/>
        <v>45.931758600000002</v>
      </c>
      <c r="K93" s="23">
        <f t="shared" si="102"/>
        <v>18.044619449999999</v>
      </c>
      <c r="L93" s="23">
        <f t="shared" si="99"/>
        <v>828.82110460626473</v>
      </c>
      <c r="M93" s="51">
        <v>14</v>
      </c>
      <c r="N93" s="51">
        <v>5.5</v>
      </c>
      <c r="O93" s="51">
        <f t="shared" si="85"/>
        <v>77</v>
      </c>
      <c r="P93" s="21" t="s">
        <v>9</v>
      </c>
      <c r="Q93" s="21" t="s">
        <v>9</v>
      </c>
      <c r="R93" s="21" t="s">
        <v>9</v>
      </c>
      <c r="S93" s="21" t="s">
        <v>21</v>
      </c>
      <c r="T93" s="21" t="s">
        <v>21</v>
      </c>
      <c r="U93" s="21" t="s">
        <v>21</v>
      </c>
      <c r="V93" s="21" t="s">
        <v>21</v>
      </c>
      <c r="W93" s="73">
        <f t="shared" ref="W93:W95" si="104">X93/8</f>
        <v>25</v>
      </c>
      <c r="X93" s="74">
        <v>200</v>
      </c>
      <c r="Y93" s="73">
        <f t="shared" si="103"/>
        <v>1000</v>
      </c>
      <c r="Z93" s="63">
        <f t="shared" si="71"/>
        <v>0</v>
      </c>
      <c r="AA93" s="64">
        <f t="shared" ref="AA93:AA130" si="105">Z93/AM93</f>
        <v>0</v>
      </c>
      <c r="AB93" s="63">
        <f t="shared" si="72"/>
        <v>0</v>
      </c>
      <c r="AC93" s="64">
        <f t="shared" ref="AC93:AC130" si="106">AB93/AN93</f>
        <v>0</v>
      </c>
      <c r="AD93" s="63">
        <f t="shared" si="73"/>
        <v>0</v>
      </c>
      <c r="AE93" s="64">
        <f t="shared" ref="AE93:AE130" si="107">AD93/AO93</f>
        <v>0</v>
      </c>
      <c r="AF93" s="69">
        <f t="shared" si="92"/>
        <v>0.32467532467532467</v>
      </c>
      <c r="AG93" s="65">
        <f t="shared" si="74"/>
        <v>0</v>
      </c>
      <c r="AH93" s="69">
        <f t="shared" si="75"/>
        <v>2.5974025974025974</v>
      </c>
      <c r="AI93" s="65">
        <f t="shared" si="76"/>
        <v>0</v>
      </c>
      <c r="AJ93" s="69">
        <f t="shared" si="77"/>
        <v>12.987012987012987</v>
      </c>
      <c r="AK93" s="65">
        <f t="shared" si="78"/>
        <v>0</v>
      </c>
      <c r="AM93" s="73">
        <f t="shared" ref="AM93:AM95" si="108">AN93/8</f>
        <v>25</v>
      </c>
      <c r="AN93" s="18">
        <v>200</v>
      </c>
      <c r="AO93" s="20">
        <f t="shared" si="101"/>
        <v>1000</v>
      </c>
      <c r="AP93" s="16">
        <f t="shared" si="79"/>
        <v>0.32467532467532467</v>
      </c>
      <c r="AQ93" s="16">
        <f t="shared" si="80"/>
        <v>2.5974025974025974</v>
      </c>
      <c r="AR93" s="72">
        <f t="shared" si="81"/>
        <v>12.987012987012987</v>
      </c>
      <c r="AS93" s="21" t="s">
        <v>632</v>
      </c>
    </row>
    <row r="94" spans="1:45" x14ac:dyDescent="0.25">
      <c r="A94" s="21" t="s">
        <v>208</v>
      </c>
      <c r="B94" s="21" t="s">
        <v>209</v>
      </c>
      <c r="C94" s="21" t="s">
        <v>273</v>
      </c>
      <c r="D94" s="29" t="s">
        <v>274</v>
      </c>
      <c r="E94" s="10" t="s">
        <v>272</v>
      </c>
      <c r="F94" s="10" t="s">
        <v>271</v>
      </c>
      <c r="G94" s="21" t="s">
        <v>19</v>
      </c>
      <c r="H94" s="21" t="s">
        <v>108</v>
      </c>
      <c r="I94" s="12" t="str">
        <f t="shared" si="82"/>
        <v>Holy Trinity W6: Lower Hall</v>
      </c>
      <c r="J94" s="23">
        <f t="shared" si="102"/>
        <v>45.931758600000002</v>
      </c>
      <c r="K94" s="23">
        <f t="shared" si="102"/>
        <v>29.527559100000001</v>
      </c>
      <c r="L94" s="23">
        <f t="shared" si="99"/>
        <v>1356.2527166284333</v>
      </c>
      <c r="M94" s="51">
        <v>14</v>
      </c>
      <c r="N94" s="51">
        <v>9</v>
      </c>
      <c r="O94" s="51">
        <f t="shared" si="85"/>
        <v>126</v>
      </c>
      <c r="P94" s="21" t="s">
        <v>9</v>
      </c>
      <c r="Q94" s="21" t="s">
        <v>9</v>
      </c>
      <c r="R94" s="21" t="s">
        <v>9</v>
      </c>
      <c r="S94" s="21" t="s">
        <v>21</v>
      </c>
      <c r="T94" s="21" t="s">
        <v>21</v>
      </c>
      <c r="U94" s="21" t="s">
        <v>21</v>
      </c>
      <c r="V94" s="21" t="s">
        <v>21</v>
      </c>
      <c r="W94" s="73">
        <f t="shared" si="104"/>
        <v>43.75</v>
      </c>
      <c r="X94" s="74">
        <v>350</v>
      </c>
      <c r="Y94" s="73">
        <f t="shared" si="103"/>
        <v>1750</v>
      </c>
      <c r="Z94" s="63">
        <f t="shared" si="71"/>
        <v>6.25</v>
      </c>
      <c r="AA94" s="64">
        <f t="shared" si="105"/>
        <v>0.16666666666666666</v>
      </c>
      <c r="AB94" s="63">
        <f t="shared" si="72"/>
        <v>50</v>
      </c>
      <c r="AC94" s="64">
        <f t="shared" si="106"/>
        <v>0.16666666666666666</v>
      </c>
      <c r="AD94" s="63">
        <f t="shared" si="73"/>
        <v>250</v>
      </c>
      <c r="AE94" s="64">
        <f t="shared" si="107"/>
        <v>0.16666666666666666</v>
      </c>
      <c r="AF94" s="69">
        <f t="shared" si="92"/>
        <v>0.34722222222222221</v>
      </c>
      <c r="AG94" s="65">
        <f t="shared" si="74"/>
        <v>4.9603174603174593E-2</v>
      </c>
      <c r="AH94" s="69">
        <f t="shared" si="75"/>
        <v>2.7777777777777777</v>
      </c>
      <c r="AI94" s="65">
        <f t="shared" si="76"/>
        <v>0.39682539682539675</v>
      </c>
      <c r="AJ94" s="69">
        <f t="shared" si="77"/>
        <v>13.888888888888889</v>
      </c>
      <c r="AK94" s="65">
        <f t="shared" si="78"/>
        <v>1.9841269841269842</v>
      </c>
      <c r="AM94" s="73">
        <f t="shared" si="108"/>
        <v>37.5</v>
      </c>
      <c r="AN94" s="18">
        <v>300</v>
      </c>
      <c r="AO94" s="20">
        <f t="shared" si="101"/>
        <v>1500</v>
      </c>
      <c r="AP94" s="16">
        <f t="shared" si="79"/>
        <v>0.29761904761904762</v>
      </c>
      <c r="AQ94" s="16">
        <f t="shared" si="80"/>
        <v>2.3809523809523809</v>
      </c>
      <c r="AR94" s="72">
        <f t="shared" si="81"/>
        <v>11.904761904761905</v>
      </c>
      <c r="AS94" s="21" t="s">
        <v>632</v>
      </c>
    </row>
    <row r="95" spans="1:45" x14ac:dyDescent="0.25">
      <c r="A95" s="21" t="s">
        <v>208</v>
      </c>
      <c r="B95" s="21" t="s">
        <v>209</v>
      </c>
      <c r="C95" s="21" t="s">
        <v>273</v>
      </c>
      <c r="D95" s="29" t="s">
        <v>274</v>
      </c>
      <c r="E95" s="10" t="s">
        <v>272</v>
      </c>
      <c r="F95" s="10" t="s">
        <v>271</v>
      </c>
      <c r="G95" s="21" t="s">
        <v>19</v>
      </c>
      <c r="H95" s="21" t="s">
        <v>275</v>
      </c>
      <c r="I95" s="12" t="str">
        <f t="shared" si="82"/>
        <v>Holy Trinity W6: Carini Room</v>
      </c>
      <c r="J95" s="23">
        <f t="shared" si="102"/>
        <v>13.123359600000001</v>
      </c>
      <c r="K95" s="23">
        <f t="shared" si="102"/>
        <v>18.044619449999999</v>
      </c>
      <c r="L95" s="23">
        <f t="shared" si="99"/>
        <v>236.80602988750422</v>
      </c>
      <c r="M95" s="51">
        <v>4</v>
      </c>
      <c r="N95" s="51">
        <v>5.5</v>
      </c>
      <c r="O95" s="51">
        <f t="shared" si="85"/>
        <v>22</v>
      </c>
      <c r="P95" s="21" t="s">
        <v>9</v>
      </c>
      <c r="Q95" s="21" t="s">
        <v>9</v>
      </c>
      <c r="R95" s="21" t="s">
        <v>9</v>
      </c>
      <c r="S95" s="21" t="s">
        <v>21</v>
      </c>
      <c r="T95" s="21" t="s">
        <v>21</v>
      </c>
      <c r="U95" s="21" t="s">
        <v>21</v>
      </c>
      <c r="V95" s="21" t="s">
        <v>21</v>
      </c>
      <c r="W95" s="73">
        <f t="shared" si="104"/>
        <v>12.5</v>
      </c>
      <c r="X95" s="74">
        <v>100</v>
      </c>
      <c r="Y95" s="73">
        <f t="shared" si="103"/>
        <v>500</v>
      </c>
      <c r="Z95" s="63">
        <f t="shared" si="71"/>
        <v>0</v>
      </c>
      <c r="AA95" s="64">
        <f t="shared" si="105"/>
        <v>0</v>
      </c>
      <c r="AB95" s="63">
        <f t="shared" si="72"/>
        <v>0</v>
      </c>
      <c r="AC95" s="64">
        <f t="shared" si="106"/>
        <v>0</v>
      </c>
      <c r="AD95" s="63">
        <f t="shared" si="73"/>
        <v>0</v>
      </c>
      <c r="AE95" s="64">
        <f t="shared" si="107"/>
        <v>0</v>
      </c>
      <c r="AF95" s="69">
        <f t="shared" si="92"/>
        <v>0.56818181818181823</v>
      </c>
      <c r="AG95" s="65">
        <f t="shared" si="74"/>
        <v>0</v>
      </c>
      <c r="AH95" s="69">
        <f t="shared" si="75"/>
        <v>4.5454545454545459</v>
      </c>
      <c r="AI95" s="65">
        <f t="shared" si="76"/>
        <v>0</v>
      </c>
      <c r="AJ95" s="69">
        <f t="shared" si="77"/>
        <v>22.727272727272727</v>
      </c>
      <c r="AK95" s="65">
        <f t="shared" si="78"/>
        <v>0</v>
      </c>
      <c r="AM95" s="73">
        <f t="shared" si="108"/>
        <v>12.5</v>
      </c>
      <c r="AN95" s="18">
        <v>100</v>
      </c>
      <c r="AO95" s="20">
        <f t="shared" si="101"/>
        <v>500</v>
      </c>
      <c r="AP95" s="16">
        <f t="shared" si="79"/>
        <v>0.56818181818181823</v>
      </c>
      <c r="AQ95" s="16">
        <f t="shared" si="80"/>
        <v>4.5454545454545459</v>
      </c>
      <c r="AR95" s="72">
        <f t="shared" si="81"/>
        <v>22.727272727272727</v>
      </c>
      <c r="AS95" s="21" t="s">
        <v>632</v>
      </c>
    </row>
    <row r="96" spans="1:45" x14ac:dyDescent="0.25">
      <c r="A96" s="12" t="s">
        <v>633</v>
      </c>
      <c r="B96" s="12" t="s">
        <v>634</v>
      </c>
      <c r="C96" s="12" t="s">
        <v>635</v>
      </c>
      <c r="D96" s="12" t="s">
        <v>636</v>
      </c>
      <c r="E96" s="11" t="s">
        <v>637</v>
      </c>
      <c r="F96" s="11" t="s">
        <v>638</v>
      </c>
      <c r="G96" s="12" t="s">
        <v>19</v>
      </c>
      <c r="H96" s="12" t="s">
        <v>7</v>
      </c>
      <c r="I96" s="12" t="str">
        <f t="shared" ref="I96:I121" si="109">A96&amp;": "&amp;H96</f>
        <v>Identity Studios: Mandela Studio</v>
      </c>
      <c r="J96" s="12">
        <v>32</v>
      </c>
      <c r="K96" s="12">
        <v>19</v>
      </c>
      <c r="L96" s="17">
        <f t="shared" si="99"/>
        <v>608</v>
      </c>
      <c r="M96" s="37">
        <v>9.8000000000000007</v>
      </c>
      <c r="N96" s="37">
        <v>5.8</v>
      </c>
      <c r="O96" s="37">
        <f t="shared" si="85"/>
        <v>56.84</v>
      </c>
      <c r="P96" s="12" t="s">
        <v>9</v>
      </c>
      <c r="Q96" s="22" t="s">
        <v>9</v>
      </c>
      <c r="R96" s="22" t="s">
        <v>21</v>
      </c>
      <c r="S96" s="22" t="s">
        <v>21</v>
      </c>
      <c r="T96" s="22" t="s">
        <v>21</v>
      </c>
      <c r="U96" s="22" t="s">
        <v>21</v>
      </c>
      <c r="V96" s="22" t="s">
        <v>21</v>
      </c>
      <c r="W96" s="68">
        <v>15</v>
      </c>
      <c r="X96" s="68">
        <v>115</v>
      </c>
      <c r="Y96" s="73">
        <f t="shared" ref="Y96:Y109" si="110">X96*5</f>
        <v>575</v>
      </c>
      <c r="Z96" s="63">
        <f t="shared" si="71"/>
        <v>-5</v>
      </c>
      <c r="AA96" s="64">
        <f t="shared" si="105"/>
        <v>-0.25</v>
      </c>
      <c r="AB96" s="63">
        <f t="shared" si="72"/>
        <v>-25</v>
      </c>
      <c r="AC96" s="64">
        <f t="shared" si="106"/>
        <v>-0.17857142857142858</v>
      </c>
      <c r="AD96" s="63">
        <f t="shared" si="73"/>
        <v>-125</v>
      </c>
      <c r="AE96" s="64">
        <f t="shared" si="107"/>
        <v>-0.17857142857142858</v>
      </c>
      <c r="AF96" s="69">
        <f t="shared" si="92"/>
        <v>0.26389866291344122</v>
      </c>
      <c r="AG96" s="65">
        <f t="shared" si="74"/>
        <v>-8.7966220971147091E-2</v>
      </c>
      <c r="AH96" s="69">
        <f t="shared" si="75"/>
        <v>2.0232230823363828</v>
      </c>
      <c r="AI96" s="65">
        <f t="shared" si="76"/>
        <v>-0.43983110485573507</v>
      </c>
      <c r="AJ96" s="69">
        <f t="shared" si="77"/>
        <v>10.116115411681914</v>
      </c>
      <c r="AK96" s="65">
        <f t="shared" si="78"/>
        <v>-2.1991555242786767</v>
      </c>
      <c r="AL96" s="82"/>
      <c r="AM96" s="19">
        <v>20</v>
      </c>
      <c r="AN96" s="18">
        <v>140</v>
      </c>
      <c r="AO96" s="20">
        <f t="shared" si="101"/>
        <v>700</v>
      </c>
      <c r="AP96" s="16">
        <f t="shared" si="79"/>
        <v>0.35186488388458831</v>
      </c>
      <c r="AQ96" s="16">
        <f t="shared" si="80"/>
        <v>2.4630541871921179</v>
      </c>
      <c r="AR96" s="72">
        <f t="shared" si="81"/>
        <v>12.315270935960591</v>
      </c>
      <c r="AS96" s="12" t="s">
        <v>26</v>
      </c>
    </row>
    <row r="97" spans="1:45" x14ac:dyDescent="0.25">
      <c r="A97" s="12" t="s">
        <v>633</v>
      </c>
      <c r="B97" s="12" t="s">
        <v>634</v>
      </c>
      <c r="C97" s="12" t="s">
        <v>635</v>
      </c>
      <c r="D97" s="12" t="s">
        <v>636</v>
      </c>
      <c r="E97" s="11" t="s">
        <v>637</v>
      </c>
      <c r="F97" s="11" t="s">
        <v>638</v>
      </c>
      <c r="G97" s="12" t="s">
        <v>19</v>
      </c>
      <c r="H97" s="12" t="s">
        <v>22</v>
      </c>
      <c r="I97" s="12" t="str">
        <f t="shared" si="109"/>
        <v>Identity Studios: Greta Mendez Room</v>
      </c>
      <c r="J97" s="12">
        <v>38</v>
      </c>
      <c r="K97" s="12">
        <v>25</v>
      </c>
      <c r="L97" s="17">
        <f t="shared" si="99"/>
        <v>950</v>
      </c>
      <c r="M97" s="37">
        <v>12</v>
      </c>
      <c r="N97" s="37">
        <v>7.6</v>
      </c>
      <c r="O97" s="37">
        <f t="shared" si="85"/>
        <v>91.199999999999989</v>
      </c>
      <c r="P97" s="12" t="s">
        <v>21</v>
      </c>
      <c r="Q97" s="12" t="s">
        <v>21</v>
      </c>
      <c r="R97" s="12" t="s">
        <v>9</v>
      </c>
      <c r="S97" s="12" t="s">
        <v>21</v>
      </c>
      <c r="T97" s="12" t="s">
        <v>21</v>
      </c>
      <c r="U97" s="12" t="s">
        <v>21</v>
      </c>
      <c r="V97" s="12" t="s">
        <v>21</v>
      </c>
      <c r="W97" s="74">
        <v>18</v>
      </c>
      <c r="X97" s="74">
        <v>130</v>
      </c>
      <c r="Y97" s="73">
        <f t="shared" si="110"/>
        <v>650</v>
      </c>
      <c r="Z97" s="63">
        <f t="shared" si="71"/>
        <v>-7</v>
      </c>
      <c r="AA97" s="64">
        <f t="shared" si="105"/>
        <v>-0.28000000000000003</v>
      </c>
      <c r="AB97" s="63">
        <f t="shared" si="72"/>
        <v>-50</v>
      </c>
      <c r="AC97" s="64">
        <f t="shared" si="106"/>
        <v>-0.27777777777777779</v>
      </c>
      <c r="AD97" s="63">
        <f t="shared" si="73"/>
        <v>-250</v>
      </c>
      <c r="AE97" s="64">
        <f t="shared" si="107"/>
        <v>-0.27777777777777779</v>
      </c>
      <c r="AF97" s="69">
        <f t="shared" si="92"/>
        <v>0.19736842105263161</v>
      </c>
      <c r="AG97" s="65">
        <f t="shared" si="74"/>
        <v>-7.675438596491227E-2</v>
      </c>
      <c r="AH97" s="69">
        <f t="shared" si="75"/>
        <v>1.4254385964912282</v>
      </c>
      <c r="AI97" s="65">
        <f t="shared" si="76"/>
        <v>-0.54824561403508776</v>
      </c>
      <c r="AJ97" s="69">
        <f t="shared" si="77"/>
        <v>7.1271929824561413</v>
      </c>
      <c r="AK97" s="65">
        <f t="shared" si="78"/>
        <v>-2.7412280701754392</v>
      </c>
      <c r="AM97" s="19">
        <v>25</v>
      </c>
      <c r="AN97" s="18">
        <v>180</v>
      </c>
      <c r="AO97" s="20">
        <f t="shared" si="101"/>
        <v>900</v>
      </c>
      <c r="AP97" s="16">
        <f t="shared" si="79"/>
        <v>0.27412280701754388</v>
      </c>
      <c r="AQ97" s="16">
        <f t="shared" si="80"/>
        <v>1.9736842105263159</v>
      </c>
      <c r="AR97" s="72">
        <f t="shared" si="81"/>
        <v>9.8684210526315805</v>
      </c>
      <c r="AS97" s="12" t="s">
        <v>23</v>
      </c>
    </row>
    <row r="98" spans="1:45" x14ac:dyDescent="0.25">
      <c r="A98" s="12" t="s">
        <v>633</v>
      </c>
      <c r="B98" s="12" t="s">
        <v>634</v>
      </c>
      <c r="C98" s="12" t="s">
        <v>635</v>
      </c>
      <c r="D98" s="12" t="s">
        <v>636</v>
      </c>
      <c r="E98" s="11" t="s">
        <v>637</v>
      </c>
      <c r="F98" s="11" t="s">
        <v>638</v>
      </c>
      <c r="G98" s="12" t="s">
        <v>19</v>
      </c>
      <c r="H98" s="12" t="s">
        <v>25</v>
      </c>
      <c r="I98" s="12" t="str">
        <f t="shared" si="109"/>
        <v>Identity Studios: Main Studio</v>
      </c>
      <c r="J98" s="12">
        <v>50</v>
      </c>
      <c r="K98" s="12">
        <v>25</v>
      </c>
      <c r="L98" s="17">
        <f t="shared" si="99"/>
        <v>1250</v>
      </c>
      <c r="M98" s="37">
        <v>15</v>
      </c>
      <c r="N98" s="37">
        <v>7.6</v>
      </c>
      <c r="O98" s="37">
        <f t="shared" si="85"/>
        <v>114</v>
      </c>
      <c r="P98" s="12" t="s">
        <v>21</v>
      </c>
      <c r="Q98" s="12" t="s">
        <v>21</v>
      </c>
      <c r="R98" s="12" t="s">
        <v>9</v>
      </c>
      <c r="S98" s="12" t="s">
        <v>9</v>
      </c>
      <c r="T98" s="12" t="s">
        <v>21</v>
      </c>
      <c r="U98" s="12" t="s">
        <v>21</v>
      </c>
      <c r="V98" s="12" t="s">
        <v>21</v>
      </c>
      <c r="W98" s="74">
        <v>18</v>
      </c>
      <c r="X98" s="74">
        <v>130</v>
      </c>
      <c r="Y98" s="73">
        <f t="shared" si="110"/>
        <v>650</v>
      </c>
      <c r="Z98" s="63">
        <f t="shared" si="71"/>
        <v>-12</v>
      </c>
      <c r="AA98" s="64">
        <f t="shared" si="105"/>
        <v>-0.4</v>
      </c>
      <c r="AB98" s="63">
        <f t="shared" si="72"/>
        <v>-80</v>
      </c>
      <c r="AC98" s="64">
        <f t="shared" si="106"/>
        <v>-0.38095238095238093</v>
      </c>
      <c r="AD98" s="63">
        <f t="shared" si="73"/>
        <v>-400</v>
      </c>
      <c r="AE98" s="64">
        <f t="shared" si="107"/>
        <v>-0.38095238095238093</v>
      </c>
      <c r="AF98" s="69">
        <f t="shared" si="92"/>
        <v>0.15789473684210525</v>
      </c>
      <c r="AG98" s="65">
        <f t="shared" si="74"/>
        <v>-0.10526315789473684</v>
      </c>
      <c r="AH98" s="69">
        <f t="shared" si="75"/>
        <v>1.1403508771929824</v>
      </c>
      <c r="AI98" s="65">
        <f t="shared" si="76"/>
        <v>-0.70175438596491224</v>
      </c>
      <c r="AJ98" s="69">
        <f t="shared" si="77"/>
        <v>5.7017543859649127</v>
      </c>
      <c r="AK98" s="65">
        <f t="shared" si="78"/>
        <v>-3.5087719298245617</v>
      </c>
      <c r="AM98" s="19">
        <v>30</v>
      </c>
      <c r="AN98" s="18">
        <v>210</v>
      </c>
      <c r="AO98" s="20">
        <f t="shared" si="101"/>
        <v>1050</v>
      </c>
      <c r="AP98" s="16">
        <f t="shared" si="79"/>
        <v>0.26315789473684209</v>
      </c>
      <c r="AQ98" s="16">
        <f t="shared" si="80"/>
        <v>1.8421052631578947</v>
      </c>
      <c r="AR98" s="72">
        <f t="shared" si="81"/>
        <v>9.2105263157894743</v>
      </c>
      <c r="AS98" s="12" t="s">
        <v>27</v>
      </c>
    </row>
    <row r="99" spans="1:45" x14ac:dyDescent="0.25">
      <c r="A99" s="12" t="s">
        <v>633</v>
      </c>
      <c r="B99" s="12" t="s">
        <v>634</v>
      </c>
      <c r="C99" s="12" t="s">
        <v>635</v>
      </c>
      <c r="D99" s="12" t="s">
        <v>636</v>
      </c>
      <c r="E99" s="11" t="s">
        <v>637</v>
      </c>
      <c r="F99" s="11" t="s">
        <v>638</v>
      </c>
      <c r="G99" s="12" t="s">
        <v>19</v>
      </c>
      <c r="H99" s="12" t="s">
        <v>639</v>
      </c>
      <c r="I99" s="12" t="str">
        <f t="shared" si="109"/>
        <v>Identity Studios: The Grey Room</v>
      </c>
      <c r="J99" s="12">
        <v>38</v>
      </c>
      <c r="K99" s="12">
        <v>22</v>
      </c>
      <c r="L99" s="17">
        <f t="shared" si="99"/>
        <v>836</v>
      </c>
      <c r="M99" s="37">
        <v>12</v>
      </c>
      <c r="N99" s="37">
        <v>6.7</v>
      </c>
      <c r="O99" s="37">
        <f t="shared" si="85"/>
        <v>80.400000000000006</v>
      </c>
      <c r="P99" s="12" t="s">
        <v>21</v>
      </c>
      <c r="Q99" s="12" t="s">
        <v>21</v>
      </c>
      <c r="R99" s="12" t="s">
        <v>9</v>
      </c>
      <c r="S99" s="12" t="s">
        <v>21</v>
      </c>
      <c r="T99" s="12" t="s">
        <v>21</v>
      </c>
      <c r="U99" s="12" t="s">
        <v>21</v>
      </c>
      <c r="V99" s="12" t="s">
        <v>21</v>
      </c>
      <c r="W99" s="74">
        <v>15</v>
      </c>
      <c r="X99" s="74">
        <v>115</v>
      </c>
      <c r="Y99" s="73">
        <f t="shared" si="110"/>
        <v>575</v>
      </c>
      <c r="Z99" s="63">
        <f t="shared" si="71"/>
        <v>-5</v>
      </c>
      <c r="AA99" s="64">
        <f t="shared" si="105"/>
        <v>-0.25</v>
      </c>
      <c r="AB99" s="63">
        <f t="shared" si="72"/>
        <v>-25</v>
      </c>
      <c r="AC99" s="64">
        <f t="shared" si="106"/>
        <v>-0.17857142857142858</v>
      </c>
      <c r="AD99" s="63">
        <f t="shared" si="73"/>
        <v>-125</v>
      </c>
      <c r="AE99" s="64">
        <f t="shared" si="107"/>
        <v>-0.17857142857142858</v>
      </c>
      <c r="AF99" s="69">
        <f t="shared" si="92"/>
        <v>0.18656716417910446</v>
      </c>
      <c r="AG99" s="65">
        <f t="shared" si="74"/>
        <v>-6.2189054726368154E-2</v>
      </c>
      <c r="AH99" s="69">
        <f t="shared" si="75"/>
        <v>1.4303482587064675</v>
      </c>
      <c r="AI99" s="65">
        <f t="shared" si="76"/>
        <v>-0.31094527363184077</v>
      </c>
      <c r="AJ99" s="69">
        <f t="shared" si="77"/>
        <v>7.1517412935323375</v>
      </c>
      <c r="AK99" s="65">
        <f t="shared" si="78"/>
        <v>-1.554726368159205</v>
      </c>
      <c r="AM99" s="19">
        <v>20</v>
      </c>
      <c r="AN99" s="18">
        <v>140</v>
      </c>
      <c r="AO99" s="20">
        <f t="shared" si="101"/>
        <v>700</v>
      </c>
      <c r="AP99" s="16">
        <f t="shared" si="79"/>
        <v>0.24875621890547261</v>
      </c>
      <c r="AQ99" s="16">
        <f t="shared" si="80"/>
        <v>1.7412935323383083</v>
      </c>
      <c r="AR99" s="72">
        <f t="shared" si="81"/>
        <v>8.7064676616915424</v>
      </c>
      <c r="AS99" s="12" t="s">
        <v>23</v>
      </c>
    </row>
    <row r="100" spans="1:45" x14ac:dyDescent="0.25">
      <c r="A100" s="21" t="s">
        <v>210</v>
      </c>
      <c r="B100" s="30" t="s">
        <v>211</v>
      </c>
      <c r="C100" s="12" t="s">
        <v>212</v>
      </c>
      <c r="D100" s="12" t="s">
        <v>213</v>
      </c>
      <c r="E100" s="11" t="s">
        <v>214</v>
      </c>
      <c r="F100" s="11" t="s">
        <v>215</v>
      </c>
      <c r="G100" s="12" t="s">
        <v>19</v>
      </c>
      <c r="H100" s="12" t="s">
        <v>216</v>
      </c>
      <c r="I100" s="12" t="str">
        <f t="shared" si="109"/>
        <v>Islington Arts Factory: The Linbury</v>
      </c>
      <c r="J100" s="12">
        <v>39</v>
      </c>
      <c r="K100" s="12">
        <v>22</v>
      </c>
      <c r="L100" s="17">
        <f t="shared" si="99"/>
        <v>858</v>
      </c>
      <c r="M100" s="37">
        <v>12</v>
      </c>
      <c r="N100" s="37">
        <v>6.8</v>
      </c>
      <c r="O100" s="51">
        <f t="shared" ref="O100:O115" si="111">M100*N100</f>
        <v>81.599999999999994</v>
      </c>
      <c r="P100" s="12" t="s">
        <v>9</v>
      </c>
      <c r="Q100" s="12" t="s">
        <v>21</v>
      </c>
      <c r="R100" s="12" t="s">
        <v>9</v>
      </c>
      <c r="S100" s="12" t="s">
        <v>21</v>
      </c>
      <c r="T100" s="12" t="s">
        <v>9</v>
      </c>
      <c r="U100" s="12" t="s">
        <v>21</v>
      </c>
      <c r="V100" s="12" t="s">
        <v>9</v>
      </c>
      <c r="W100" s="74">
        <v>17</v>
      </c>
      <c r="X100" s="73">
        <f>W100*8</f>
        <v>136</v>
      </c>
      <c r="Y100" s="73">
        <f t="shared" si="110"/>
        <v>680</v>
      </c>
      <c r="Z100" s="63">
        <f t="shared" si="71"/>
        <v>2</v>
      </c>
      <c r="AA100" s="64">
        <f t="shared" si="105"/>
        <v>0.13333333333333333</v>
      </c>
      <c r="AB100" s="63">
        <f t="shared" si="72"/>
        <v>28</v>
      </c>
      <c r="AC100" s="64">
        <f t="shared" si="106"/>
        <v>0.25925925925925924</v>
      </c>
      <c r="AD100" s="63">
        <f t="shared" si="73"/>
        <v>140</v>
      </c>
      <c r="AE100" s="64">
        <f t="shared" si="107"/>
        <v>0.25925925925925924</v>
      </c>
      <c r="AF100" s="69">
        <f t="shared" si="92"/>
        <v>0.20833333333333334</v>
      </c>
      <c r="AG100" s="65">
        <f t="shared" si="74"/>
        <v>2.4509803921568624E-2</v>
      </c>
      <c r="AH100" s="69">
        <f t="shared" si="75"/>
        <v>1.6666666666666667</v>
      </c>
      <c r="AI100" s="65">
        <f t="shared" si="76"/>
        <v>0.34313725490196068</v>
      </c>
      <c r="AJ100" s="69">
        <f t="shared" si="77"/>
        <v>8.3333333333333339</v>
      </c>
      <c r="AK100" s="65">
        <f t="shared" si="78"/>
        <v>1.715686274509804</v>
      </c>
      <c r="AM100" s="19">
        <v>15</v>
      </c>
      <c r="AN100" s="18">
        <f>(AM100*8)*0.9</f>
        <v>108</v>
      </c>
      <c r="AO100" s="20">
        <f t="shared" si="101"/>
        <v>540</v>
      </c>
      <c r="AP100" s="16">
        <f t="shared" si="79"/>
        <v>0.18382352941176472</v>
      </c>
      <c r="AQ100" s="16">
        <f t="shared" si="80"/>
        <v>1.3235294117647061</v>
      </c>
      <c r="AR100" s="72">
        <f t="shared" si="81"/>
        <v>6.6176470588235299</v>
      </c>
      <c r="AS100" s="12" t="s">
        <v>640</v>
      </c>
    </row>
    <row r="101" spans="1:45" x14ac:dyDescent="0.25">
      <c r="A101" s="21" t="s">
        <v>210</v>
      </c>
      <c r="B101" s="30" t="s">
        <v>211</v>
      </c>
      <c r="C101" s="12" t="s">
        <v>212</v>
      </c>
      <c r="D101" s="12" t="s">
        <v>213</v>
      </c>
      <c r="E101" s="11" t="s">
        <v>214</v>
      </c>
      <c r="F101" s="11" t="s">
        <v>215</v>
      </c>
      <c r="G101" s="12" t="s">
        <v>19</v>
      </c>
      <c r="H101" s="12" t="s">
        <v>217</v>
      </c>
      <c r="I101" s="12" t="str">
        <f t="shared" si="109"/>
        <v>Islington Arts Factory: The Chase</v>
      </c>
      <c r="J101" s="23">
        <f t="shared" ref="J101:J109" si="112">M101*3.2808399</f>
        <v>48.392388525000001</v>
      </c>
      <c r="K101" s="23">
        <f t="shared" ref="K101:K109" si="113">N101*3.2808399</f>
        <v>22.309711320000002</v>
      </c>
      <c r="L101" s="17">
        <f t="shared" si="99"/>
        <v>1079.6202180780308</v>
      </c>
      <c r="M101" s="37">
        <v>14.75</v>
      </c>
      <c r="N101" s="37">
        <v>6.8</v>
      </c>
      <c r="O101" s="51">
        <f t="shared" si="111"/>
        <v>100.3</v>
      </c>
      <c r="P101" s="12" t="s">
        <v>9</v>
      </c>
      <c r="Q101" s="12" t="s">
        <v>21</v>
      </c>
      <c r="R101" s="12" t="s">
        <v>9</v>
      </c>
      <c r="S101" s="12" t="s">
        <v>21</v>
      </c>
      <c r="T101" s="12" t="s">
        <v>9</v>
      </c>
      <c r="U101" s="12" t="s">
        <v>21</v>
      </c>
      <c r="V101" s="12" t="s">
        <v>9</v>
      </c>
      <c r="W101" s="74">
        <v>18</v>
      </c>
      <c r="X101" s="73">
        <f>W101*8</f>
        <v>144</v>
      </c>
      <c r="Y101" s="73">
        <f t="shared" si="110"/>
        <v>720</v>
      </c>
      <c r="Z101" s="63">
        <f t="shared" si="71"/>
        <v>3</v>
      </c>
      <c r="AA101" s="64">
        <f t="shared" si="105"/>
        <v>0.2</v>
      </c>
      <c r="AB101" s="63">
        <f t="shared" si="72"/>
        <v>36</v>
      </c>
      <c r="AC101" s="64">
        <f t="shared" si="106"/>
        <v>0.33333333333333331</v>
      </c>
      <c r="AD101" s="63">
        <f t="shared" si="73"/>
        <v>180</v>
      </c>
      <c r="AE101" s="64">
        <f t="shared" si="107"/>
        <v>0.33333333333333331</v>
      </c>
      <c r="AF101" s="69">
        <f t="shared" si="92"/>
        <v>0.1794616151545364</v>
      </c>
      <c r="AG101" s="65">
        <f t="shared" si="74"/>
        <v>2.9910269192422734E-2</v>
      </c>
      <c r="AH101" s="69">
        <f t="shared" si="75"/>
        <v>1.4356929212362912</v>
      </c>
      <c r="AI101" s="65">
        <f t="shared" si="76"/>
        <v>0.3589232303090728</v>
      </c>
      <c r="AJ101" s="69">
        <f t="shared" si="77"/>
        <v>7.1784646061814561</v>
      </c>
      <c r="AK101" s="65">
        <f t="shared" si="78"/>
        <v>1.7946161515453642</v>
      </c>
      <c r="AM101" s="19">
        <v>15</v>
      </c>
      <c r="AN101" s="18">
        <f>(AM101*8)*0.9</f>
        <v>108</v>
      </c>
      <c r="AO101" s="20">
        <f t="shared" si="101"/>
        <v>540</v>
      </c>
      <c r="AP101" s="16">
        <f t="shared" si="79"/>
        <v>0.14955134596211367</v>
      </c>
      <c r="AQ101" s="16">
        <f t="shared" si="80"/>
        <v>1.0767696909272184</v>
      </c>
      <c r="AR101" s="72">
        <f t="shared" si="81"/>
        <v>5.3838484546360919</v>
      </c>
      <c r="AS101" s="12" t="s">
        <v>640</v>
      </c>
    </row>
    <row r="102" spans="1:45" x14ac:dyDescent="0.25">
      <c r="A102" s="6" t="s">
        <v>424</v>
      </c>
      <c r="B102" s="6" t="s">
        <v>425</v>
      </c>
      <c r="C102" s="7" t="s">
        <v>426</v>
      </c>
      <c r="D102" s="9" t="s">
        <v>427</v>
      </c>
      <c r="E102" s="11" t="s">
        <v>428</v>
      </c>
      <c r="F102" s="11" t="s">
        <v>429</v>
      </c>
      <c r="G102" s="8" t="s">
        <v>276</v>
      </c>
      <c r="H102" s="25" t="s">
        <v>430</v>
      </c>
      <c r="I102" s="12" t="str">
        <f t="shared" si="109"/>
        <v>ISTD2 Dance Studios: Basement</v>
      </c>
      <c r="J102" s="13">
        <f t="shared" si="112"/>
        <v>23.62204728</v>
      </c>
      <c r="K102" s="13">
        <f t="shared" si="113"/>
        <v>52.821522390000005</v>
      </c>
      <c r="L102" s="14">
        <f t="shared" si="99"/>
        <v>1247.7524992981587</v>
      </c>
      <c r="M102" s="50">
        <v>7.2</v>
      </c>
      <c r="N102" s="50">
        <v>16.100000000000001</v>
      </c>
      <c r="O102" s="50">
        <f t="shared" si="111"/>
        <v>115.92000000000002</v>
      </c>
      <c r="P102" s="8" t="s">
        <v>21</v>
      </c>
      <c r="Q102" s="8" t="s">
        <v>21</v>
      </c>
      <c r="R102" s="8" t="s">
        <v>9</v>
      </c>
      <c r="S102" s="8" t="s">
        <v>21</v>
      </c>
      <c r="T102" s="8" t="s">
        <v>9</v>
      </c>
      <c r="U102" s="8" t="s">
        <v>21</v>
      </c>
      <c r="V102" s="8" t="s">
        <v>9</v>
      </c>
      <c r="W102" s="62">
        <v>33</v>
      </c>
      <c r="X102" s="62">
        <v>216</v>
      </c>
      <c r="Y102" s="73">
        <f t="shared" si="110"/>
        <v>1080</v>
      </c>
      <c r="Z102" s="63">
        <f t="shared" si="71"/>
        <v>6</v>
      </c>
      <c r="AA102" s="64">
        <f t="shared" si="105"/>
        <v>0.22222222222222221</v>
      </c>
      <c r="AB102" s="63">
        <f t="shared" si="72"/>
        <v>49</v>
      </c>
      <c r="AC102" s="64">
        <f t="shared" si="106"/>
        <v>0.29341317365269459</v>
      </c>
      <c r="AD102" s="63">
        <f t="shared" si="73"/>
        <v>245</v>
      </c>
      <c r="AE102" s="64">
        <f t="shared" si="107"/>
        <v>0.29341317365269459</v>
      </c>
      <c r="AF102" s="69">
        <f t="shared" si="92"/>
        <v>0.28467908902691508</v>
      </c>
      <c r="AG102" s="65">
        <f t="shared" si="74"/>
        <v>5.1759834368530017E-2</v>
      </c>
      <c r="AH102" s="69">
        <f t="shared" si="75"/>
        <v>1.8633540372670805</v>
      </c>
      <c r="AI102" s="65">
        <f t="shared" si="76"/>
        <v>0.42270531400966171</v>
      </c>
      <c r="AJ102" s="69">
        <f t="shared" si="77"/>
        <v>9.3167701863354022</v>
      </c>
      <c r="AK102" s="65">
        <f t="shared" si="78"/>
        <v>2.1135265700483084</v>
      </c>
      <c r="AL102" s="66"/>
      <c r="AM102" s="78">
        <v>27</v>
      </c>
      <c r="AN102" s="15">
        <v>167</v>
      </c>
      <c r="AO102" s="27">
        <f t="shared" si="101"/>
        <v>835</v>
      </c>
      <c r="AP102" s="16">
        <f t="shared" si="79"/>
        <v>0.23291925465838506</v>
      </c>
      <c r="AQ102" s="16">
        <f t="shared" si="80"/>
        <v>1.4406487232574188</v>
      </c>
      <c r="AR102" s="72">
        <f t="shared" si="81"/>
        <v>7.2032436162870939</v>
      </c>
      <c r="AS102" s="8"/>
    </row>
    <row r="103" spans="1:45" x14ac:dyDescent="0.25">
      <c r="A103" s="6" t="s">
        <v>424</v>
      </c>
      <c r="B103" s="6" t="s">
        <v>425</v>
      </c>
      <c r="C103" s="7" t="s">
        <v>426</v>
      </c>
      <c r="D103" s="9" t="s">
        <v>427</v>
      </c>
      <c r="E103" s="11" t="s">
        <v>428</v>
      </c>
      <c r="F103" s="11" t="s">
        <v>429</v>
      </c>
      <c r="G103" s="8" t="s">
        <v>276</v>
      </c>
      <c r="H103" s="25" t="s">
        <v>127</v>
      </c>
      <c r="I103" s="12" t="str">
        <f t="shared" si="109"/>
        <v>ISTD2 Dance Studios: Ground Floor</v>
      </c>
      <c r="J103" s="13">
        <f t="shared" si="112"/>
        <v>30.839895060000003</v>
      </c>
      <c r="K103" s="13">
        <f t="shared" si="113"/>
        <v>65.616798000000003</v>
      </c>
      <c r="L103" s="14">
        <f t="shared" si="99"/>
        <v>2023.6151644932181</v>
      </c>
      <c r="M103" s="50">
        <v>9.4</v>
      </c>
      <c r="N103" s="50">
        <v>20</v>
      </c>
      <c r="O103" s="50">
        <f t="shared" si="111"/>
        <v>188</v>
      </c>
      <c r="P103" s="8" t="s">
        <v>21</v>
      </c>
      <c r="Q103" s="8" t="s">
        <v>21</v>
      </c>
      <c r="R103" s="8" t="s">
        <v>9</v>
      </c>
      <c r="S103" s="8" t="s">
        <v>21</v>
      </c>
      <c r="T103" s="8" t="s">
        <v>9</v>
      </c>
      <c r="U103" s="8" t="s">
        <v>21</v>
      </c>
      <c r="V103" s="8" t="s">
        <v>9</v>
      </c>
      <c r="W103" s="62">
        <v>41</v>
      </c>
      <c r="X103" s="62">
        <v>347</v>
      </c>
      <c r="Y103" s="73">
        <f t="shared" si="110"/>
        <v>1735</v>
      </c>
      <c r="Z103" s="63">
        <f t="shared" si="71"/>
        <v>7</v>
      </c>
      <c r="AA103" s="64">
        <f t="shared" si="105"/>
        <v>0.20588235294117646</v>
      </c>
      <c r="AB103" s="63">
        <f t="shared" si="72"/>
        <v>79</v>
      </c>
      <c r="AC103" s="64">
        <f t="shared" si="106"/>
        <v>0.29477611940298509</v>
      </c>
      <c r="AD103" s="63">
        <f t="shared" si="73"/>
        <v>395</v>
      </c>
      <c r="AE103" s="64">
        <f t="shared" si="107"/>
        <v>0.29477611940298509</v>
      </c>
      <c r="AF103" s="69">
        <f t="shared" si="92"/>
        <v>0.21808510638297873</v>
      </c>
      <c r="AG103" s="65">
        <f t="shared" si="74"/>
        <v>3.7234042553191488E-2</v>
      </c>
      <c r="AH103" s="69">
        <f t="shared" si="75"/>
        <v>1.8457446808510638</v>
      </c>
      <c r="AI103" s="65">
        <f t="shared" si="76"/>
        <v>0.42021276595744683</v>
      </c>
      <c r="AJ103" s="69">
        <f t="shared" si="77"/>
        <v>9.2287234042553195</v>
      </c>
      <c r="AK103" s="65">
        <f t="shared" si="78"/>
        <v>2.1010638297872344</v>
      </c>
      <c r="AL103" s="66"/>
      <c r="AM103" s="78">
        <v>34</v>
      </c>
      <c r="AN103" s="15">
        <v>268</v>
      </c>
      <c r="AO103" s="27">
        <f t="shared" si="101"/>
        <v>1340</v>
      </c>
      <c r="AP103" s="16">
        <f t="shared" si="79"/>
        <v>0.18085106382978725</v>
      </c>
      <c r="AQ103" s="16">
        <f t="shared" si="80"/>
        <v>1.425531914893617</v>
      </c>
      <c r="AR103" s="72">
        <f t="shared" si="81"/>
        <v>7.1276595744680851</v>
      </c>
      <c r="AS103" s="8"/>
    </row>
    <row r="104" spans="1:45" x14ac:dyDescent="0.25">
      <c r="A104" s="6" t="s">
        <v>424</v>
      </c>
      <c r="B104" s="6" t="s">
        <v>425</v>
      </c>
      <c r="C104" s="7" t="s">
        <v>426</v>
      </c>
      <c r="D104" s="9" t="s">
        <v>427</v>
      </c>
      <c r="E104" s="11" t="s">
        <v>428</v>
      </c>
      <c r="F104" s="11" t="s">
        <v>429</v>
      </c>
      <c r="G104" s="8" t="s">
        <v>276</v>
      </c>
      <c r="H104" s="25" t="s">
        <v>431</v>
      </c>
      <c r="I104" s="12" t="str">
        <f t="shared" si="109"/>
        <v>ISTD2 Dance Studios: First Floor</v>
      </c>
      <c r="J104" s="13">
        <f t="shared" si="112"/>
        <v>23.62204728</v>
      </c>
      <c r="K104" s="13">
        <f t="shared" si="113"/>
        <v>60.039370170000005</v>
      </c>
      <c r="L104" s="14">
        <f t="shared" si="99"/>
        <v>1418.2528408171618</v>
      </c>
      <c r="M104" s="50">
        <v>7.2</v>
      </c>
      <c r="N104" s="50">
        <v>18.3</v>
      </c>
      <c r="O104" s="50">
        <f t="shared" si="111"/>
        <v>131.76000000000002</v>
      </c>
      <c r="P104" s="8" t="s">
        <v>21</v>
      </c>
      <c r="Q104" s="8" t="s">
        <v>21</v>
      </c>
      <c r="R104" s="8" t="s">
        <v>9</v>
      </c>
      <c r="S104" s="8" t="s">
        <v>21</v>
      </c>
      <c r="T104" s="8" t="s">
        <v>9</v>
      </c>
      <c r="U104" s="8" t="s">
        <v>21</v>
      </c>
      <c r="V104" s="8" t="s">
        <v>9</v>
      </c>
      <c r="W104" s="62">
        <v>35</v>
      </c>
      <c r="X104" s="62">
        <v>262</v>
      </c>
      <c r="Y104" s="73">
        <f t="shared" si="110"/>
        <v>1310</v>
      </c>
      <c r="Z104" s="63">
        <f t="shared" si="71"/>
        <v>6</v>
      </c>
      <c r="AA104" s="64">
        <f t="shared" si="105"/>
        <v>0.20689655172413793</v>
      </c>
      <c r="AB104" s="63">
        <f t="shared" si="72"/>
        <v>60</v>
      </c>
      <c r="AC104" s="64">
        <f t="shared" si="106"/>
        <v>0.29702970297029702</v>
      </c>
      <c r="AD104" s="63">
        <f t="shared" si="73"/>
        <v>300</v>
      </c>
      <c r="AE104" s="64">
        <f t="shared" si="107"/>
        <v>0.29702970297029702</v>
      </c>
      <c r="AF104" s="69">
        <f t="shared" si="92"/>
        <v>0.26563448694596231</v>
      </c>
      <c r="AG104" s="65">
        <f t="shared" si="74"/>
        <v>4.5537340619307809E-2</v>
      </c>
      <c r="AH104" s="69">
        <f t="shared" si="75"/>
        <v>1.9884638737097751</v>
      </c>
      <c r="AI104" s="65">
        <f t="shared" si="76"/>
        <v>0.45537340619307831</v>
      </c>
      <c r="AJ104" s="69">
        <f t="shared" si="77"/>
        <v>9.9423193685488744</v>
      </c>
      <c r="AK104" s="65">
        <f t="shared" si="78"/>
        <v>2.2768670309653904</v>
      </c>
      <c r="AL104" s="66"/>
      <c r="AM104" s="78">
        <v>29</v>
      </c>
      <c r="AN104" s="15">
        <v>202</v>
      </c>
      <c r="AO104" s="27">
        <f t="shared" si="101"/>
        <v>1010</v>
      </c>
      <c r="AP104" s="16">
        <f t="shared" si="79"/>
        <v>0.2200971463266545</v>
      </c>
      <c r="AQ104" s="16">
        <f t="shared" si="80"/>
        <v>1.5330904675166968</v>
      </c>
      <c r="AR104" s="72">
        <f t="shared" si="81"/>
        <v>7.665452337583484</v>
      </c>
      <c r="AS104" s="8"/>
    </row>
    <row r="105" spans="1:45" x14ac:dyDescent="0.25">
      <c r="A105" s="21" t="s">
        <v>218</v>
      </c>
      <c r="B105" s="30" t="s">
        <v>219</v>
      </c>
      <c r="C105" s="12" t="s">
        <v>220</v>
      </c>
      <c r="D105" s="12" t="s">
        <v>221</v>
      </c>
      <c r="E105" s="11" t="s">
        <v>222</v>
      </c>
      <c r="F105" s="11" t="s">
        <v>223</v>
      </c>
      <c r="G105" s="12" t="s">
        <v>19</v>
      </c>
      <c r="H105" s="12" t="s">
        <v>100</v>
      </c>
      <c r="I105" s="12" t="str">
        <f t="shared" si="109"/>
        <v>Jacksons Lane: Studio 1</v>
      </c>
      <c r="J105" s="23">
        <f t="shared" si="112"/>
        <v>26.246719200000001</v>
      </c>
      <c r="K105" s="23">
        <f t="shared" si="113"/>
        <v>121.39107630000001</v>
      </c>
      <c r="L105" s="17">
        <f t="shared" si="99"/>
        <v>3186.1174930318753</v>
      </c>
      <c r="M105" s="37">
        <v>8</v>
      </c>
      <c r="N105" s="37">
        <v>37</v>
      </c>
      <c r="O105" s="37">
        <f t="shared" si="111"/>
        <v>296</v>
      </c>
      <c r="P105" s="12" t="s">
        <v>21</v>
      </c>
      <c r="Q105" s="12" t="s">
        <v>21</v>
      </c>
      <c r="R105" s="12" t="s">
        <v>21</v>
      </c>
      <c r="S105" s="12" t="s">
        <v>21</v>
      </c>
      <c r="T105" s="12" t="s">
        <v>9</v>
      </c>
      <c r="U105" s="12" t="s">
        <v>21</v>
      </c>
      <c r="V105" s="12" t="s">
        <v>21</v>
      </c>
      <c r="W105" s="74">
        <v>45</v>
      </c>
      <c r="X105" s="73">
        <f t="shared" ref="X105:X109" si="114">W105*8</f>
        <v>360</v>
      </c>
      <c r="Y105" s="73">
        <f t="shared" si="110"/>
        <v>1800</v>
      </c>
      <c r="Z105" s="63">
        <f t="shared" si="71"/>
        <v>10.5</v>
      </c>
      <c r="AA105" s="64">
        <f t="shared" si="105"/>
        <v>0.30434782608695654</v>
      </c>
      <c r="AB105" s="63">
        <f t="shared" si="72"/>
        <v>84</v>
      </c>
      <c r="AC105" s="64">
        <f t="shared" si="106"/>
        <v>0.30434782608695654</v>
      </c>
      <c r="AD105" s="63">
        <f t="shared" si="73"/>
        <v>420</v>
      </c>
      <c r="AE105" s="64">
        <f t="shared" si="107"/>
        <v>0.30434782608695654</v>
      </c>
      <c r="AF105" s="69">
        <f t="shared" si="92"/>
        <v>0.15202702702702703</v>
      </c>
      <c r="AG105" s="65">
        <f t="shared" si="74"/>
        <v>3.5472972972972971E-2</v>
      </c>
      <c r="AH105" s="69">
        <f t="shared" si="75"/>
        <v>1.2162162162162162</v>
      </c>
      <c r="AI105" s="65">
        <f t="shared" si="76"/>
        <v>0.28378378378378377</v>
      </c>
      <c r="AJ105" s="69">
        <f t="shared" si="77"/>
        <v>6.0810810810810807</v>
      </c>
      <c r="AK105" s="65">
        <f t="shared" si="78"/>
        <v>1.4189189189189184</v>
      </c>
      <c r="AM105" s="19">
        <v>34.5</v>
      </c>
      <c r="AN105" s="20">
        <f>AM105*8</f>
        <v>276</v>
      </c>
      <c r="AO105" s="20">
        <f t="shared" si="101"/>
        <v>1380</v>
      </c>
      <c r="AP105" s="16">
        <f t="shared" si="79"/>
        <v>0.11655405405405406</v>
      </c>
      <c r="AQ105" s="16">
        <f t="shared" si="80"/>
        <v>0.93243243243243246</v>
      </c>
      <c r="AR105" s="72">
        <f t="shared" si="81"/>
        <v>4.6621621621621623</v>
      </c>
    </row>
    <row r="106" spans="1:45" x14ac:dyDescent="0.25">
      <c r="A106" s="21" t="s">
        <v>218</v>
      </c>
      <c r="B106" s="30" t="s">
        <v>219</v>
      </c>
      <c r="C106" s="12" t="s">
        <v>220</v>
      </c>
      <c r="D106" s="12" t="s">
        <v>221</v>
      </c>
      <c r="E106" s="11" t="s">
        <v>222</v>
      </c>
      <c r="F106" s="11" t="s">
        <v>223</v>
      </c>
      <c r="G106" s="12" t="s">
        <v>19</v>
      </c>
      <c r="H106" s="12" t="s">
        <v>101</v>
      </c>
      <c r="I106" s="12" t="str">
        <f t="shared" si="109"/>
        <v>Jacksons Lane: Studio 2</v>
      </c>
      <c r="J106" s="23">
        <f t="shared" si="112"/>
        <v>21.325459350000003</v>
      </c>
      <c r="K106" s="23">
        <f t="shared" si="113"/>
        <v>32.808399000000001</v>
      </c>
      <c r="L106" s="17">
        <f t="shared" si="99"/>
        <v>699.65417921308074</v>
      </c>
      <c r="M106" s="37">
        <v>6.5</v>
      </c>
      <c r="N106" s="37">
        <v>10</v>
      </c>
      <c r="O106" s="37">
        <f t="shared" si="111"/>
        <v>65</v>
      </c>
      <c r="P106" s="12" t="s">
        <v>21</v>
      </c>
      <c r="Q106" s="12" t="s">
        <v>21</v>
      </c>
      <c r="R106" s="12" t="s">
        <v>21</v>
      </c>
      <c r="S106" s="12" t="s">
        <v>21</v>
      </c>
      <c r="T106" s="12" t="s">
        <v>9</v>
      </c>
      <c r="U106" s="12" t="s">
        <v>21</v>
      </c>
      <c r="V106" s="12" t="s">
        <v>21</v>
      </c>
      <c r="W106" s="74">
        <v>30</v>
      </c>
      <c r="X106" s="73">
        <f t="shared" si="114"/>
        <v>240</v>
      </c>
      <c r="Y106" s="73">
        <f t="shared" si="110"/>
        <v>1200</v>
      </c>
      <c r="Z106" s="63">
        <f t="shared" si="71"/>
        <v>7.5</v>
      </c>
      <c r="AA106" s="64">
        <f t="shared" si="105"/>
        <v>0.33333333333333331</v>
      </c>
      <c r="AB106" s="63">
        <f t="shared" si="72"/>
        <v>60</v>
      </c>
      <c r="AC106" s="64">
        <f t="shared" si="106"/>
        <v>0.33333333333333331</v>
      </c>
      <c r="AD106" s="63">
        <f t="shared" si="73"/>
        <v>300</v>
      </c>
      <c r="AE106" s="64">
        <f t="shared" si="107"/>
        <v>0.33333333333333331</v>
      </c>
      <c r="AF106" s="69">
        <f t="shared" si="92"/>
        <v>0.46153846153846156</v>
      </c>
      <c r="AG106" s="65">
        <f t="shared" si="74"/>
        <v>0.11538461538461542</v>
      </c>
      <c r="AH106" s="69">
        <f t="shared" si="75"/>
        <v>3.6923076923076925</v>
      </c>
      <c r="AI106" s="65">
        <f t="shared" si="76"/>
        <v>0.92307692307692335</v>
      </c>
      <c r="AJ106" s="69">
        <f t="shared" si="77"/>
        <v>18.46153846153846</v>
      </c>
      <c r="AK106" s="65">
        <f t="shared" si="78"/>
        <v>4.6153846153846132</v>
      </c>
      <c r="AM106" s="19">
        <v>22.5</v>
      </c>
      <c r="AN106" s="20">
        <f>AM106*8</f>
        <v>180</v>
      </c>
      <c r="AO106" s="20">
        <f t="shared" si="101"/>
        <v>900</v>
      </c>
      <c r="AP106" s="16">
        <f t="shared" si="79"/>
        <v>0.34615384615384615</v>
      </c>
      <c r="AQ106" s="16">
        <f t="shared" si="80"/>
        <v>2.7692307692307692</v>
      </c>
      <c r="AR106" s="72">
        <f t="shared" si="81"/>
        <v>13.846153846153847</v>
      </c>
    </row>
    <row r="107" spans="1:45" x14ac:dyDescent="0.25">
      <c r="A107" s="21" t="s">
        <v>218</v>
      </c>
      <c r="B107" s="30" t="s">
        <v>219</v>
      </c>
      <c r="C107" s="12" t="s">
        <v>220</v>
      </c>
      <c r="D107" s="12" t="s">
        <v>221</v>
      </c>
      <c r="E107" s="11" t="s">
        <v>222</v>
      </c>
      <c r="F107" s="11" t="s">
        <v>223</v>
      </c>
      <c r="G107" s="12" t="s">
        <v>19</v>
      </c>
      <c r="H107" s="12" t="s">
        <v>224</v>
      </c>
      <c r="I107" s="12" t="str">
        <f t="shared" si="109"/>
        <v xml:space="preserve">Jacksons Lane: Space 3 </v>
      </c>
      <c r="J107" s="23">
        <f t="shared" si="112"/>
        <v>19.685039400000001</v>
      </c>
      <c r="K107" s="23">
        <f t="shared" si="113"/>
        <v>29.527559100000001</v>
      </c>
      <c r="L107" s="17">
        <f t="shared" si="99"/>
        <v>581.25116426932857</v>
      </c>
      <c r="M107" s="37">
        <v>6</v>
      </c>
      <c r="N107" s="37">
        <v>9</v>
      </c>
      <c r="O107" s="37">
        <f t="shared" si="111"/>
        <v>54</v>
      </c>
      <c r="P107" s="12" t="s">
        <v>21</v>
      </c>
      <c r="Q107" s="12" t="s">
        <v>21</v>
      </c>
      <c r="R107" s="12" t="s">
        <v>21</v>
      </c>
      <c r="S107" s="12" t="s">
        <v>21</v>
      </c>
      <c r="T107" s="12" t="s">
        <v>21</v>
      </c>
      <c r="U107" s="12" t="s">
        <v>21</v>
      </c>
      <c r="V107" s="12" t="s">
        <v>21</v>
      </c>
      <c r="W107" s="74">
        <v>20</v>
      </c>
      <c r="X107" s="73">
        <f t="shared" si="114"/>
        <v>160</v>
      </c>
      <c r="Y107" s="73">
        <f t="shared" si="110"/>
        <v>800</v>
      </c>
      <c r="Z107" s="63">
        <f t="shared" si="71"/>
        <v>3</v>
      </c>
      <c r="AA107" s="64">
        <f t="shared" si="105"/>
        <v>0.17647058823529413</v>
      </c>
      <c r="AB107" s="63">
        <f t="shared" si="72"/>
        <v>24</v>
      </c>
      <c r="AC107" s="64">
        <f t="shared" si="106"/>
        <v>0.17647058823529413</v>
      </c>
      <c r="AD107" s="63">
        <f t="shared" si="73"/>
        <v>120</v>
      </c>
      <c r="AE107" s="64">
        <f t="shared" si="107"/>
        <v>0.17647058823529413</v>
      </c>
      <c r="AF107" s="69">
        <f t="shared" si="92"/>
        <v>0.37037037037037035</v>
      </c>
      <c r="AG107" s="65">
        <f t="shared" si="74"/>
        <v>5.5555555555555525E-2</v>
      </c>
      <c r="AH107" s="69">
        <f t="shared" si="75"/>
        <v>2.9629629629629628</v>
      </c>
      <c r="AI107" s="65">
        <f t="shared" si="76"/>
        <v>0.4444444444444442</v>
      </c>
      <c r="AJ107" s="69">
        <f t="shared" si="77"/>
        <v>14.814814814814815</v>
      </c>
      <c r="AK107" s="65">
        <f t="shared" si="78"/>
        <v>2.2222222222222214</v>
      </c>
      <c r="AM107" s="19">
        <v>17</v>
      </c>
      <c r="AN107" s="20">
        <f>AM107*8</f>
        <v>136</v>
      </c>
      <c r="AO107" s="20">
        <f t="shared" si="101"/>
        <v>680</v>
      </c>
      <c r="AP107" s="16">
        <f t="shared" si="79"/>
        <v>0.31481481481481483</v>
      </c>
      <c r="AQ107" s="16">
        <f t="shared" si="80"/>
        <v>2.5185185185185186</v>
      </c>
      <c r="AR107" s="72">
        <f t="shared" si="81"/>
        <v>12.592592592592593</v>
      </c>
    </row>
    <row r="108" spans="1:45" x14ac:dyDescent="0.25">
      <c r="A108" s="21" t="s">
        <v>218</v>
      </c>
      <c r="B108" s="30" t="s">
        <v>219</v>
      </c>
      <c r="C108" s="12" t="s">
        <v>220</v>
      </c>
      <c r="D108" s="12" t="s">
        <v>221</v>
      </c>
      <c r="E108" s="11" t="s">
        <v>222</v>
      </c>
      <c r="F108" s="11" t="s">
        <v>223</v>
      </c>
      <c r="G108" s="12" t="s">
        <v>19</v>
      </c>
      <c r="H108" s="12" t="s">
        <v>225</v>
      </c>
      <c r="I108" s="12" t="str">
        <f t="shared" si="109"/>
        <v>Jacksons Lane: Space 4</v>
      </c>
      <c r="J108" s="23">
        <f t="shared" si="112"/>
        <v>19.685039400000001</v>
      </c>
      <c r="K108" s="23">
        <f t="shared" si="113"/>
        <v>32.808399000000001</v>
      </c>
      <c r="L108" s="17">
        <f t="shared" ref="L108:L113" si="115">J108*K108</f>
        <v>645.83462696592062</v>
      </c>
      <c r="M108" s="37">
        <v>6</v>
      </c>
      <c r="N108" s="37">
        <v>10</v>
      </c>
      <c r="O108" s="37">
        <f t="shared" si="111"/>
        <v>60</v>
      </c>
      <c r="P108" s="12" t="s">
        <v>21</v>
      </c>
      <c r="Q108" s="12" t="s">
        <v>21</v>
      </c>
      <c r="R108" s="12" t="s">
        <v>21</v>
      </c>
      <c r="S108" s="12" t="s">
        <v>21</v>
      </c>
      <c r="T108" s="12" t="s">
        <v>21</v>
      </c>
      <c r="U108" s="12" t="s">
        <v>21</v>
      </c>
      <c r="V108" s="12" t="s">
        <v>21</v>
      </c>
      <c r="W108" s="74">
        <v>20</v>
      </c>
      <c r="X108" s="73">
        <f t="shared" si="114"/>
        <v>160</v>
      </c>
      <c r="Y108" s="73">
        <f t="shared" si="110"/>
        <v>800</v>
      </c>
      <c r="Z108" s="63">
        <f t="shared" si="71"/>
        <v>3</v>
      </c>
      <c r="AA108" s="64">
        <f t="shared" si="105"/>
        <v>0.17647058823529413</v>
      </c>
      <c r="AB108" s="63">
        <f t="shared" si="72"/>
        <v>24</v>
      </c>
      <c r="AC108" s="64">
        <f t="shared" si="106"/>
        <v>0.17647058823529413</v>
      </c>
      <c r="AD108" s="63">
        <f t="shared" si="73"/>
        <v>120</v>
      </c>
      <c r="AE108" s="64">
        <f t="shared" si="107"/>
        <v>0.17647058823529413</v>
      </c>
      <c r="AF108" s="69">
        <f t="shared" si="92"/>
        <v>0.33333333333333331</v>
      </c>
      <c r="AG108" s="65">
        <f t="shared" si="74"/>
        <v>4.9999999999999989E-2</v>
      </c>
      <c r="AH108" s="69">
        <f t="shared" si="75"/>
        <v>2.6666666666666665</v>
      </c>
      <c r="AI108" s="65">
        <f t="shared" si="76"/>
        <v>0.39999999999999991</v>
      </c>
      <c r="AJ108" s="69">
        <f t="shared" si="77"/>
        <v>13.333333333333334</v>
      </c>
      <c r="AK108" s="65">
        <f t="shared" si="78"/>
        <v>2</v>
      </c>
      <c r="AM108" s="19">
        <v>17</v>
      </c>
      <c r="AN108" s="20">
        <f>AM108*8</f>
        <v>136</v>
      </c>
      <c r="AO108" s="20">
        <f t="shared" si="101"/>
        <v>680</v>
      </c>
      <c r="AP108" s="16">
        <f t="shared" si="79"/>
        <v>0.28333333333333333</v>
      </c>
      <c r="AQ108" s="16">
        <f t="shared" si="80"/>
        <v>2.2666666666666666</v>
      </c>
      <c r="AR108" s="72">
        <f t="shared" si="81"/>
        <v>11.333333333333334</v>
      </c>
    </row>
    <row r="109" spans="1:45" x14ac:dyDescent="0.25">
      <c r="A109" s="21" t="s">
        <v>218</v>
      </c>
      <c r="B109" s="30" t="s">
        <v>219</v>
      </c>
      <c r="C109" s="12" t="s">
        <v>220</v>
      </c>
      <c r="D109" s="12" t="s">
        <v>221</v>
      </c>
      <c r="E109" s="11" t="s">
        <v>222</v>
      </c>
      <c r="F109" s="11" t="s">
        <v>223</v>
      </c>
      <c r="G109" s="12" t="s">
        <v>19</v>
      </c>
      <c r="H109" s="12" t="s">
        <v>226</v>
      </c>
      <c r="I109" s="12" t="str">
        <f t="shared" si="109"/>
        <v>Jacksons Lane: Space 5</v>
      </c>
      <c r="J109" s="23">
        <f t="shared" si="112"/>
        <v>22.965879300000001</v>
      </c>
      <c r="K109" s="23">
        <f t="shared" si="113"/>
        <v>22.965879300000001</v>
      </c>
      <c r="L109" s="17">
        <f t="shared" si="115"/>
        <v>527.43161202216857</v>
      </c>
      <c r="M109" s="37">
        <v>7</v>
      </c>
      <c r="N109" s="37">
        <v>7</v>
      </c>
      <c r="O109" s="37">
        <f t="shared" si="111"/>
        <v>49</v>
      </c>
      <c r="P109" s="12" t="s">
        <v>21</v>
      </c>
      <c r="Q109" s="12" t="s">
        <v>21</v>
      </c>
      <c r="R109" s="12" t="s">
        <v>21</v>
      </c>
      <c r="S109" s="12" t="s">
        <v>21</v>
      </c>
      <c r="T109" s="12" t="s">
        <v>21</v>
      </c>
      <c r="U109" s="12" t="s">
        <v>21</v>
      </c>
      <c r="V109" s="12" t="s">
        <v>21</v>
      </c>
      <c r="W109" s="74">
        <v>20</v>
      </c>
      <c r="X109" s="73">
        <f t="shared" si="114"/>
        <v>160</v>
      </c>
      <c r="Y109" s="73">
        <f t="shared" si="110"/>
        <v>800</v>
      </c>
      <c r="Z109" s="63">
        <f t="shared" si="71"/>
        <v>3</v>
      </c>
      <c r="AA109" s="64">
        <f t="shared" si="105"/>
        <v>0.17647058823529413</v>
      </c>
      <c r="AB109" s="63">
        <f t="shared" si="72"/>
        <v>24</v>
      </c>
      <c r="AC109" s="64">
        <f t="shared" si="106"/>
        <v>0.17647058823529413</v>
      </c>
      <c r="AD109" s="63">
        <f t="shared" si="73"/>
        <v>120</v>
      </c>
      <c r="AE109" s="64">
        <f t="shared" si="107"/>
        <v>0.17647058823529413</v>
      </c>
      <c r="AF109" s="69">
        <f t="shared" si="92"/>
        <v>0.40816326530612246</v>
      </c>
      <c r="AG109" s="65">
        <f t="shared" si="74"/>
        <v>6.122448979591838E-2</v>
      </c>
      <c r="AH109" s="69">
        <f t="shared" si="75"/>
        <v>3.2653061224489797</v>
      </c>
      <c r="AI109" s="65">
        <f t="shared" si="76"/>
        <v>0.48979591836734704</v>
      </c>
      <c r="AJ109" s="69">
        <f t="shared" si="77"/>
        <v>16.326530612244898</v>
      </c>
      <c r="AK109" s="65">
        <f t="shared" si="78"/>
        <v>2.4489795918367356</v>
      </c>
      <c r="AM109" s="19">
        <v>17</v>
      </c>
      <c r="AN109" s="20">
        <f>AM109*8</f>
        <v>136</v>
      </c>
      <c r="AO109" s="20">
        <f t="shared" si="101"/>
        <v>680</v>
      </c>
      <c r="AP109" s="16">
        <f t="shared" si="79"/>
        <v>0.34693877551020408</v>
      </c>
      <c r="AQ109" s="16">
        <f t="shared" si="80"/>
        <v>2.7755102040816326</v>
      </c>
      <c r="AR109" s="72">
        <f t="shared" si="81"/>
        <v>13.877551020408163</v>
      </c>
    </row>
    <row r="110" spans="1:45" s="77" customFormat="1" x14ac:dyDescent="0.25">
      <c r="A110" s="21" t="s">
        <v>227</v>
      </c>
      <c r="B110" s="30" t="s">
        <v>228</v>
      </c>
      <c r="C110" s="12" t="s">
        <v>229</v>
      </c>
      <c r="D110" s="12" t="s">
        <v>230</v>
      </c>
      <c r="E110" s="11" t="s">
        <v>231</v>
      </c>
      <c r="F110" s="11" t="s">
        <v>232</v>
      </c>
      <c r="G110" s="12" t="s">
        <v>233</v>
      </c>
      <c r="H110" s="12" t="s">
        <v>234</v>
      </c>
      <c r="I110" s="12" t="str">
        <f t="shared" si="109"/>
        <v>Jerwood Space: Spaces 1 &amp; 3</v>
      </c>
      <c r="J110" s="12">
        <v>58</v>
      </c>
      <c r="K110" s="12">
        <v>30</v>
      </c>
      <c r="L110" s="17">
        <f t="shared" si="115"/>
        <v>1740</v>
      </c>
      <c r="M110" s="37">
        <v>17.7</v>
      </c>
      <c r="N110" s="37">
        <v>9.1</v>
      </c>
      <c r="O110" s="37">
        <f t="shared" si="111"/>
        <v>161.07</v>
      </c>
      <c r="P110" s="12" t="s">
        <v>9</v>
      </c>
      <c r="Q110" s="12" t="s">
        <v>21</v>
      </c>
      <c r="R110" s="12" t="s">
        <v>9</v>
      </c>
      <c r="S110" s="12" t="s">
        <v>9</v>
      </c>
      <c r="T110" s="12" t="s">
        <v>9</v>
      </c>
      <c r="U110" s="12" t="s">
        <v>9</v>
      </c>
      <c r="V110" s="12" t="s">
        <v>9</v>
      </c>
      <c r="W110" s="74">
        <v>26.5</v>
      </c>
      <c r="X110" s="74">
        <v>201</v>
      </c>
      <c r="Y110" s="74">
        <v>954</v>
      </c>
      <c r="Z110" s="63">
        <f t="shared" si="71"/>
        <v>1.5</v>
      </c>
      <c r="AA110" s="64">
        <f t="shared" si="105"/>
        <v>0.06</v>
      </c>
      <c r="AB110" s="63">
        <f t="shared" si="72"/>
        <v>11</v>
      </c>
      <c r="AC110" s="64">
        <f t="shared" si="106"/>
        <v>5.7894736842105263E-2</v>
      </c>
      <c r="AD110" s="63">
        <f t="shared" si="73"/>
        <v>54</v>
      </c>
      <c r="AE110" s="64">
        <f t="shared" si="107"/>
        <v>0.06</v>
      </c>
      <c r="AF110" s="69">
        <f t="shared" si="92"/>
        <v>0.16452474079592724</v>
      </c>
      <c r="AG110" s="65">
        <f t="shared" si="74"/>
        <v>9.3127211771279472E-3</v>
      </c>
      <c r="AH110" s="69">
        <f t="shared" si="75"/>
        <v>1.2479046377351464</v>
      </c>
      <c r="AI110" s="65">
        <f t="shared" si="76"/>
        <v>6.8293288632271798E-2</v>
      </c>
      <c r="AJ110" s="69">
        <f t="shared" si="77"/>
        <v>5.9228906686533804</v>
      </c>
      <c r="AK110" s="65">
        <f t="shared" si="78"/>
        <v>0.33525796237660632</v>
      </c>
      <c r="AL110" s="75"/>
      <c r="AM110" s="19">
        <v>25</v>
      </c>
      <c r="AN110" s="18">
        <v>190</v>
      </c>
      <c r="AO110" s="18">
        <v>900</v>
      </c>
      <c r="AP110" s="16">
        <f t="shared" si="79"/>
        <v>0.1552120196187993</v>
      </c>
      <c r="AQ110" s="16">
        <f t="shared" si="80"/>
        <v>1.1796113491028746</v>
      </c>
      <c r="AR110" s="72">
        <f t="shared" si="81"/>
        <v>5.5876327062767741</v>
      </c>
      <c r="AS110" s="12" t="s">
        <v>386</v>
      </c>
    </row>
    <row r="111" spans="1:45" x14ac:dyDescent="0.25">
      <c r="A111" s="21" t="s">
        <v>227</v>
      </c>
      <c r="B111" s="30" t="s">
        <v>228</v>
      </c>
      <c r="C111" s="12" t="s">
        <v>229</v>
      </c>
      <c r="D111" s="12" t="s">
        <v>230</v>
      </c>
      <c r="E111" s="11" t="s">
        <v>231</v>
      </c>
      <c r="F111" s="11" t="s">
        <v>232</v>
      </c>
      <c r="G111" s="12" t="s">
        <v>233</v>
      </c>
      <c r="H111" s="12" t="s">
        <v>235</v>
      </c>
      <c r="I111" s="12" t="str">
        <f t="shared" si="109"/>
        <v>Jerwood Space: Spaces 2 &amp; 4</v>
      </c>
      <c r="J111" s="12">
        <v>50</v>
      </c>
      <c r="K111" s="12">
        <v>24</v>
      </c>
      <c r="L111" s="17">
        <f t="shared" si="115"/>
        <v>1200</v>
      </c>
      <c r="M111" s="37">
        <v>15.2</v>
      </c>
      <c r="N111" s="37">
        <v>7.3</v>
      </c>
      <c r="O111" s="37">
        <f t="shared" si="111"/>
        <v>110.96</v>
      </c>
      <c r="P111" s="12" t="s">
        <v>9</v>
      </c>
      <c r="Q111" s="12" t="s">
        <v>21</v>
      </c>
      <c r="R111" s="12" t="s">
        <v>9</v>
      </c>
      <c r="S111" s="12" t="s">
        <v>9</v>
      </c>
      <c r="T111" s="12" t="s">
        <v>9</v>
      </c>
      <c r="U111" s="12" t="s">
        <v>9</v>
      </c>
      <c r="V111" s="12" t="s">
        <v>9</v>
      </c>
      <c r="W111" s="74">
        <v>22.3</v>
      </c>
      <c r="X111" s="74">
        <v>169</v>
      </c>
      <c r="Y111" s="74">
        <v>803</v>
      </c>
      <c r="Z111" s="63">
        <f t="shared" si="71"/>
        <v>1.3000000000000007</v>
      </c>
      <c r="AA111" s="64">
        <f t="shared" si="105"/>
        <v>6.1904761904761942E-2</v>
      </c>
      <c r="AB111" s="63">
        <f t="shared" si="72"/>
        <v>9</v>
      </c>
      <c r="AC111" s="64">
        <f t="shared" si="106"/>
        <v>5.6250000000000001E-2</v>
      </c>
      <c r="AD111" s="63">
        <f t="shared" si="73"/>
        <v>47</v>
      </c>
      <c r="AE111" s="64">
        <f t="shared" si="107"/>
        <v>6.2169312169312166E-2</v>
      </c>
      <c r="AF111" s="69">
        <f t="shared" si="92"/>
        <v>0.20097332372025958</v>
      </c>
      <c r="AG111" s="65">
        <f t="shared" si="74"/>
        <v>1.1715933669790929E-2</v>
      </c>
      <c r="AH111" s="69">
        <f t="shared" si="75"/>
        <v>1.523071377072819</v>
      </c>
      <c r="AI111" s="65">
        <f t="shared" si="76"/>
        <v>8.1110310021629273E-2</v>
      </c>
      <c r="AJ111" s="69">
        <f t="shared" si="77"/>
        <v>7.2368421052631584</v>
      </c>
      <c r="AK111" s="65">
        <f t="shared" si="78"/>
        <v>0.42357606344628707</v>
      </c>
      <c r="AM111" s="19">
        <v>21</v>
      </c>
      <c r="AN111" s="18">
        <v>160</v>
      </c>
      <c r="AO111" s="18">
        <v>756</v>
      </c>
      <c r="AP111" s="16">
        <f t="shared" si="79"/>
        <v>0.18925739005046865</v>
      </c>
      <c r="AQ111" s="16">
        <f t="shared" si="80"/>
        <v>1.4419610670511898</v>
      </c>
      <c r="AR111" s="72">
        <f t="shared" si="81"/>
        <v>6.8132660418168713</v>
      </c>
      <c r="AS111" s="12" t="s">
        <v>386</v>
      </c>
    </row>
    <row r="112" spans="1:45" x14ac:dyDescent="0.25">
      <c r="A112" s="21" t="s">
        <v>227</v>
      </c>
      <c r="B112" s="30" t="s">
        <v>228</v>
      </c>
      <c r="C112" s="12" t="s">
        <v>229</v>
      </c>
      <c r="D112" s="12" t="s">
        <v>230</v>
      </c>
      <c r="E112" s="11" t="s">
        <v>231</v>
      </c>
      <c r="F112" s="11" t="s">
        <v>232</v>
      </c>
      <c r="G112" s="12" t="s">
        <v>233</v>
      </c>
      <c r="H112" s="12" t="s">
        <v>236</v>
      </c>
      <c r="I112" s="12" t="str">
        <f t="shared" si="109"/>
        <v>Jerwood Space: Spaces 5 &amp; 6</v>
      </c>
      <c r="J112" s="12">
        <v>24</v>
      </c>
      <c r="K112" s="12">
        <v>24</v>
      </c>
      <c r="L112" s="17">
        <f t="shared" si="115"/>
        <v>576</v>
      </c>
      <c r="M112" s="37">
        <v>7.3</v>
      </c>
      <c r="N112" s="37">
        <v>7.3</v>
      </c>
      <c r="O112" s="37">
        <f t="shared" si="111"/>
        <v>53.29</v>
      </c>
      <c r="P112" s="12" t="s">
        <v>9</v>
      </c>
      <c r="Q112" s="12" t="s">
        <v>21</v>
      </c>
      <c r="R112" s="12" t="s">
        <v>21</v>
      </c>
      <c r="S112" s="12" t="s">
        <v>21</v>
      </c>
      <c r="T112" s="12" t="s">
        <v>21</v>
      </c>
      <c r="U112" s="12" t="s">
        <v>9</v>
      </c>
      <c r="V112" s="12" t="s">
        <v>21</v>
      </c>
      <c r="W112" s="74">
        <v>14.9</v>
      </c>
      <c r="X112" s="74">
        <v>113</v>
      </c>
      <c r="Y112" s="74">
        <v>536</v>
      </c>
      <c r="Z112" s="63">
        <f t="shared" si="71"/>
        <v>0.90000000000000036</v>
      </c>
      <c r="AA112" s="64">
        <f t="shared" si="105"/>
        <v>6.4285714285714307E-2</v>
      </c>
      <c r="AB112" s="63">
        <f t="shared" si="72"/>
        <v>7</v>
      </c>
      <c r="AC112" s="64">
        <f t="shared" si="106"/>
        <v>6.6037735849056603E-2</v>
      </c>
      <c r="AD112" s="63">
        <f t="shared" si="73"/>
        <v>32</v>
      </c>
      <c r="AE112" s="64">
        <f t="shared" si="107"/>
        <v>6.3492063492063489E-2</v>
      </c>
      <c r="AF112" s="69">
        <f t="shared" si="92"/>
        <v>0.27960217676862453</v>
      </c>
      <c r="AG112" s="65">
        <f t="shared" si="74"/>
        <v>1.6888722086695451E-2</v>
      </c>
      <c r="AH112" s="69">
        <f t="shared" si="75"/>
        <v>2.1204728842184277</v>
      </c>
      <c r="AI112" s="65">
        <f t="shared" si="76"/>
        <v>0.13135672734096482</v>
      </c>
      <c r="AJ112" s="69">
        <f t="shared" si="77"/>
        <v>10.058172264965284</v>
      </c>
      <c r="AK112" s="65">
        <f t="shared" si="78"/>
        <v>0.60048789641583689</v>
      </c>
      <c r="AM112" s="19">
        <v>14</v>
      </c>
      <c r="AN112" s="18">
        <v>106</v>
      </c>
      <c r="AO112" s="18">
        <v>504</v>
      </c>
      <c r="AP112" s="16">
        <f t="shared" si="79"/>
        <v>0.26271345468192908</v>
      </c>
      <c r="AQ112" s="16">
        <f t="shared" si="80"/>
        <v>1.9891161568774629</v>
      </c>
      <c r="AR112" s="72">
        <f t="shared" si="81"/>
        <v>9.4576843685494474</v>
      </c>
      <c r="AS112" s="12" t="s">
        <v>386</v>
      </c>
    </row>
    <row r="113" spans="1:45" x14ac:dyDescent="0.25">
      <c r="A113" s="21" t="s">
        <v>227</v>
      </c>
      <c r="B113" s="30" t="s">
        <v>228</v>
      </c>
      <c r="C113" s="12" t="s">
        <v>229</v>
      </c>
      <c r="D113" s="12" t="s">
        <v>230</v>
      </c>
      <c r="E113" s="11" t="s">
        <v>231</v>
      </c>
      <c r="F113" s="11" t="s">
        <v>232</v>
      </c>
      <c r="G113" s="12" t="s">
        <v>233</v>
      </c>
      <c r="H113" s="12" t="s">
        <v>237</v>
      </c>
      <c r="I113" s="12" t="str">
        <f t="shared" si="109"/>
        <v>Jerwood Space: Space 7</v>
      </c>
      <c r="J113" s="12">
        <v>53</v>
      </c>
      <c r="K113" s="12">
        <v>51</v>
      </c>
      <c r="L113" s="17">
        <f t="shared" si="115"/>
        <v>2703</v>
      </c>
      <c r="M113" s="37">
        <v>16.3</v>
      </c>
      <c r="N113" s="37">
        <v>15.6</v>
      </c>
      <c r="O113" s="37">
        <f t="shared" si="111"/>
        <v>254.28</v>
      </c>
      <c r="P113" s="12" t="s">
        <v>9</v>
      </c>
      <c r="Q113" s="12" t="s">
        <v>21</v>
      </c>
      <c r="R113" s="12" t="s">
        <v>9</v>
      </c>
      <c r="S113" s="12" t="s">
        <v>9</v>
      </c>
      <c r="T113" s="12" t="s">
        <v>9</v>
      </c>
      <c r="U113" s="12" t="s">
        <v>9</v>
      </c>
      <c r="V113" s="12" t="s">
        <v>9</v>
      </c>
      <c r="W113" s="74">
        <v>49.8</v>
      </c>
      <c r="X113" s="74">
        <v>378</v>
      </c>
      <c r="Y113" s="74">
        <v>1793</v>
      </c>
      <c r="Z113" s="63">
        <f t="shared" si="71"/>
        <v>-0.20000000000000284</v>
      </c>
      <c r="AA113" s="64">
        <f t="shared" si="105"/>
        <v>-4.0000000000000565E-3</v>
      </c>
      <c r="AB113" s="63">
        <f t="shared" si="72"/>
        <v>21</v>
      </c>
      <c r="AC113" s="64">
        <f t="shared" si="106"/>
        <v>5.8823529411764705E-2</v>
      </c>
      <c r="AD113" s="63">
        <f t="shared" si="73"/>
        <v>-463</v>
      </c>
      <c r="AE113" s="64">
        <f t="shared" si="107"/>
        <v>-0.20523049645390071</v>
      </c>
      <c r="AF113" s="69">
        <f t="shared" si="92"/>
        <v>0.19584709768758848</v>
      </c>
      <c r="AG113" s="65">
        <f t="shared" si="74"/>
        <v>-7.8653452886581765E-4</v>
      </c>
      <c r="AH113" s="69">
        <f t="shared" si="75"/>
        <v>1.4865502595563944</v>
      </c>
      <c r="AI113" s="65">
        <f t="shared" si="76"/>
        <v>8.2586125530910603E-2</v>
      </c>
      <c r="AJ113" s="69">
        <f t="shared" si="77"/>
        <v>7.0512820512820511</v>
      </c>
      <c r="AK113" s="65">
        <f t="shared" si="78"/>
        <v>-1.8208274343243662</v>
      </c>
      <c r="AM113" s="19">
        <v>50</v>
      </c>
      <c r="AN113" s="18">
        <v>357</v>
      </c>
      <c r="AO113" s="18">
        <v>2256</v>
      </c>
      <c r="AP113" s="16">
        <f t="shared" si="79"/>
        <v>0.1966336322164543</v>
      </c>
      <c r="AQ113" s="16">
        <f t="shared" si="80"/>
        <v>1.4039641340254838</v>
      </c>
      <c r="AR113" s="72">
        <f t="shared" si="81"/>
        <v>8.8721094856064173</v>
      </c>
      <c r="AS113" s="12" t="s">
        <v>386</v>
      </c>
    </row>
    <row r="114" spans="1:45" x14ac:dyDescent="0.25">
      <c r="A114" s="6" t="s">
        <v>449</v>
      </c>
      <c r="B114" s="6" t="s">
        <v>450</v>
      </c>
      <c r="C114" s="7" t="s">
        <v>451</v>
      </c>
      <c r="D114" s="9" t="s">
        <v>452</v>
      </c>
      <c r="E114" s="11" t="s">
        <v>642</v>
      </c>
      <c r="F114" s="11" t="s">
        <v>641</v>
      </c>
      <c r="G114" s="8"/>
      <c r="H114" s="25" t="s">
        <v>453</v>
      </c>
      <c r="I114" s="12" t="str">
        <f t="shared" si="109"/>
        <v>Kobi Nazrul Centre: Main Space</v>
      </c>
      <c r="L114" s="12"/>
      <c r="M114" s="50">
        <v>12</v>
      </c>
      <c r="N114" s="50">
        <v>16</v>
      </c>
      <c r="O114" s="50">
        <f t="shared" si="111"/>
        <v>192</v>
      </c>
      <c r="P114" s="8" t="s">
        <v>21</v>
      </c>
      <c r="Q114" s="8" t="s">
        <v>21</v>
      </c>
      <c r="R114" s="8" t="s">
        <v>21</v>
      </c>
      <c r="S114" s="8" t="s">
        <v>21</v>
      </c>
      <c r="T114" s="8" t="s">
        <v>21</v>
      </c>
      <c r="U114" s="8" t="s">
        <v>21</v>
      </c>
      <c r="V114" s="8" t="s">
        <v>21</v>
      </c>
      <c r="W114" s="62">
        <v>30</v>
      </c>
      <c r="X114" s="62">
        <v>100</v>
      </c>
      <c r="Y114" s="73">
        <f t="shared" ref="Y114:Y120" si="116">X114*5</f>
        <v>500</v>
      </c>
      <c r="Z114" s="63">
        <f t="shared" si="71"/>
        <v>12</v>
      </c>
      <c r="AA114" s="64">
        <f t="shared" si="105"/>
        <v>0.66666666666666663</v>
      </c>
      <c r="AB114" s="63">
        <f t="shared" si="72"/>
        <v>0</v>
      </c>
      <c r="AC114" s="64">
        <f t="shared" si="106"/>
        <v>0</v>
      </c>
      <c r="AD114" s="63">
        <f t="shared" si="73"/>
        <v>0</v>
      </c>
      <c r="AE114" s="64">
        <f t="shared" si="107"/>
        <v>0</v>
      </c>
      <c r="AF114" s="69">
        <f t="shared" si="92"/>
        <v>0.15625</v>
      </c>
      <c r="AG114" s="65">
        <f t="shared" si="74"/>
        <v>6.25E-2</v>
      </c>
      <c r="AH114" s="69">
        <f t="shared" si="75"/>
        <v>0.52083333333333337</v>
      </c>
      <c r="AI114" s="65">
        <f t="shared" si="76"/>
        <v>0</v>
      </c>
      <c r="AJ114" s="69">
        <f t="shared" si="77"/>
        <v>2.6041666666666665</v>
      </c>
      <c r="AK114" s="65">
        <f t="shared" si="78"/>
        <v>0</v>
      </c>
      <c r="AL114" s="66"/>
      <c r="AM114" s="78">
        <v>18</v>
      </c>
      <c r="AN114" s="15">
        <v>100</v>
      </c>
      <c r="AO114" s="27">
        <f t="shared" ref="AO114:AO120" si="117">AN114*5</f>
        <v>500</v>
      </c>
      <c r="AP114" s="16">
        <f t="shared" si="79"/>
        <v>9.375E-2</v>
      </c>
      <c r="AQ114" s="16">
        <f t="shared" si="80"/>
        <v>0.52083333333333337</v>
      </c>
      <c r="AR114" s="72">
        <f t="shared" si="81"/>
        <v>2.6041666666666665</v>
      </c>
      <c r="AS114" s="8"/>
    </row>
    <row r="115" spans="1:45" x14ac:dyDescent="0.25">
      <c r="A115" s="6" t="s">
        <v>449</v>
      </c>
      <c r="B115" s="6" t="s">
        <v>450</v>
      </c>
      <c r="C115" s="7" t="s">
        <v>451</v>
      </c>
      <c r="D115" s="9" t="s">
        <v>452</v>
      </c>
      <c r="E115" s="11" t="s">
        <v>642</v>
      </c>
      <c r="F115" s="11" t="s">
        <v>641</v>
      </c>
      <c r="G115" s="8"/>
      <c r="H115" s="25" t="s">
        <v>165</v>
      </c>
      <c r="I115" s="12" t="str">
        <f t="shared" si="109"/>
        <v>Kobi Nazrul Centre: Meeting Room</v>
      </c>
      <c r="L115" s="12"/>
      <c r="M115" s="50">
        <v>7.8</v>
      </c>
      <c r="N115" s="50">
        <v>5</v>
      </c>
      <c r="O115" s="50">
        <f t="shared" si="111"/>
        <v>39</v>
      </c>
      <c r="P115" s="8" t="s">
        <v>21</v>
      </c>
      <c r="Q115" s="8" t="s">
        <v>21</v>
      </c>
      <c r="R115" s="8" t="s">
        <v>21</v>
      </c>
      <c r="S115" s="8" t="s">
        <v>21</v>
      </c>
      <c r="T115" s="8" t="s">
        <v>21</v>
      </c>
      <c r="U115" s="8" t="s">
        <v>21</v>
      </c>
      <c r="V115" s="8" t="s">
        <v>21</v>
      </c>
      <c r="W115" s="62">
        <v>22</v>
      </c>
      <c r="X115" s="62">
        <v>60</v>
      </c>
      <c r="Y115" s="73">
        <f t="shared" si="116"/>
        <v>300</v>
      </c>
      <c r="Z115" s="63">
        <f t="shared" si="71"/>
        <v>7</v>
      </c>
      <c r="AA115" s="64">
        <f t="shared" si="105"/>
        <v>0.46666666666666667</v>
      </c>
      <c r="AB115" s="63">
        <f t="shared" si="72"/>
        <v>0</v>
      </c>
      <c r="AC115" s="64">
        <f t="shared" si="106"/>
        <v>0</v>
      </c>
      <c r="AD115" s="63">
        <f t="shared" si="73"/>
        <v>0</v>
      </c>
      <c r="AE115" s="64">
        <f t="shared" si="107"/>
        <v>0</v>
      </c>
      <c r="AF115" s="69">
        <f t="shared" si="92"/>
        <v>0.5641025641025641</v>
      </c>
      <c r="AG115" s="65">
        <f t="shared" si="74"/>
        <v>0.17948717948717946</v>
      </c>
      <c r="AH115" s="69">
        <f t="shared" si="75"/>
        <v>1.5384615384615385</v>
      </c>
      <c r="AI115" s="65">
        <f t="shared" si="76"/>
        <v>0</v>
      </c>
      <c r="AJ115" s="69">
        <f t="shared" si="77"/>
        <v>7.6923076923076925</v>
      </c>
      <c r="AK115" s="65">
        <f t="shared" si="78"/>
        <v>0</v>
      </c>
      <c r="AL115" s="66"/>
      <c r="AM115" s="78">
        <v>15</v>
      </c>
      <c r="AN115" s="15">
        <v>60</v>
      </c>
      <c r="AO115" s="27">
        <f t="shared" si="117"/>
        <v>300</v>
      </c>
      <c r="AP115" s="16">
        <f t="shared" si="79"/>
        <v>0.38461538461538464</v>
      </c>
      <c r="AQ115" s="16">
        <f t="shared" si="80"/>
        <v>1.5384615384615385</v>
      </c>
      <c r="AR115" s="72">
        <f t="shared" si="81"/>
        <v>7.6923076923076925</v>
      </c>
      <c r="AS115" s="8"/>
    </row>
    <row r="116" spans="1:45" x14ac:dyDescent="0.25">
      <c r="A116" s="21" t="s">
        <v>238</v>
      </c>
      <c r="B116" s="30" t="s">
        <v>239</v>
      </c>
      <c r="C116" s="12" t="s">
        <v>240</v>
      </c>
      <c r="D116" s="30" t="s">
        <v>241</v>
      </c>
      <c r="E116" s="11" t="s">
        <v>242</v>
      </c>
      <c r="F116" s="11" t="s">
        <v>243</v>
      </c>
      <c r="G116" s="12" t="s">
        <v>19</v>
      </c>
      <c r="H116" s="12" t="s">
        <v>25</v>
      </c>
      <c r="I116" s="12" t="str">
        <f t="shared" si="109"/>
        <v>Lantern Arts Centre: Main Studio</v>
      </c>
      <c r="J116" s="23">
        <f>M116*3.2808399</f>
        <v>24.606299249999999</v>
      </c>
      <c r="K116" s="23">
        <f>N116*3.2808399</f>
        <v>45.931758600000002</v>
      </c>
      <c r="L116" s="17">
        <f>J116*K116</f>
        <v>1130.2105971903611</v>
      </c>
      <c r="M116" s="37">
        <v>7.5</v>
      </c>
      <c r="N116" s="37">
        <v>14</v>
      </c>
      <c r="O116" s="37">
        <f>M116*N116</f>
        <v>105</v>
      </c>
      <c r="P116" s="12" t="s">
        <v>21</v>
      </c>
      <c r="Q116" s="12" t="s">
        <v>21</v>
      </c>
      <c r="R116" s="12" t="s">
        <v>21</v>
      </c>
      <c r="S116" s="12" t="s">
        <v>21</v>
      </c>
      <c r="T116" s="12" t="s">
        <v>21</v>
      </c>
      <c r="U116" s="12" t="s">
        <v>9</v>
      </c>
      <c r="V116" s="12" t="s">
        <v>21</v>
      </c>
      <c r="W116" s="74">
        <v>25</v>
      </c>
      <c r="X116" s="73">
        <f>W116*8</f>
        <v>200</v>
      </c>
      <c r="Y116" s="73">
        <f t="shared" si="116"/>
        <v>1000</v>
      </c>
      <c r="Z116" s="63">
        <f t="shared" si="71"/>
        <v>0</v>
      </c>
      <c r="AA116" s="64">
        <f t="shared" si="105"/>
        <v>0</v>
      </c>
      <c r="AB116" s="63">
        <f t="shared" si="72"/>
        <v>0</v>
      </c>
      <c r="AC116" s="64">
        <f t="shared" si="106"/>
        <v>0</v>
      </c>
      <c r="AD116" s="63">
        <f t="shared" si="73"/>
        <v>0</v>
      </c>
      <c r="AE116" s="64">
        <f t="shared" si="107"/>
        <v>0</v>
      </c>
      <c r="AF116" s="69">
        <f t="shared" si="92"/>
        <v>0.23809523809523808</v>
      </c>
      <c r="AG116" s="65">
        <f t="shared" si="74"/>
        <v>0</v>
      </c>
      <c r="AH116" s="69">
        <f t="shared" si="75"/>
        <v>1.9047619047619047</v>
      </c>
      <c r="AI116" s="65">
        <f t="shared" si="76"/>
        <v>0</v>
      </c>
      <c r="AJ116" s="69">
        <f t="shared" si="77"/>
        <v>9.5238095238095237</v>
      </c>
      <c r="AK116" s="65">
        <f t="shared" si="78"/>
        <v>0</v>
      </c>
      <c r="AM116" s="19">
        <v>25</v>
      </c>
      <c r="AN116" s="20">
        <f t="shared" ref="AN116:AN120" si="118">AM116*8</f>
        <v>200</v>
      </c>
      <c r="AO116" s="20">
        <f t="shared" si="117"/>
        <v>1000</v>
      </c>
      <c r="AP116" s="16">
        <f t="shared" si="79"/>
        <v>0.23809523809523808</v>
      </c>
      <c r="AQ116" s="16">
        <f t="shared" si="80"/>
        <v>1.9047619047619047</v>
      </c>
      <c r="AR116" s="72">
        <f t="shared" si="81"/>
        <v>9.5238095238095237</v>
      </c>
    </row>
    <row r="117" spans="1:45" s="77" customFormat="1" x14ac:dyDescent="0.25">
      <c r="A117" s="21" t="s">
        <v>238</v>
      </c>
      <c r="B117" s="30" t="s">
        <v>239</v>
      </c>
      <c r="C117" s="12" t="s">
        <v>240</v>
      </c>
      <c r="D117" s="30" t="s">
        <v>241</v>
      </c>
      <c r="E117" s="11" t="s">
        <v>242</v>
      </c>
      <c r="F117" s="11" t="s">
        <v>243</v>
      </c>
      <c r="G117" s="12" t="s">
        <v>19</v>
      </c>
      <c r="H117" s="12" t="s">
        <v>53</v>
      </c>
      <c r="I117" s="12" t="str">
        <f t="shared" si="109"/>
        <v>Lantern Arts Centre: Rehearsal Studio</v>
      </c>
      <c r="J117" s="23">
        <f>M117*3.2808399</f>
        <v>24.606299249999999</v>
      </c>
      <c r="K117" s="23">
        <f>N117*3.2808399</f>
        <v>27.887139150000003</v>
      </c>
      <c r="L117" s="17">
        <f>J117*K117</f>
        <v>686.19929115129071</v>
      </c>
      <c r="M117" s="37">
        <v>7.5</v>
      </c>
      <c r="N117" s="37">
        <v>8.5</v>
      </c>
      <c r="O117" s="37">
        <f>M117*N117</f>
        <v>63.75</v>
      </c>
      <c r="P117" s="12" t="s">
        <v>21</v>
      </c>
      <c r="Q117" s="12" t="s">
        <v>21</v>
      </c>
      <c r="R117" s="12" t="s">
        <v>21</v>
      </c>
      <c r="S117" s="12" t="s">
        <v>21</v>
      </c>
      <c r="T117" s="12" t="s">
        <v>21</v>
      </c>
      <c r="U117" s="12" t="s">
        <v>21</v>
      </c>
      <c r="V117" s="12" t="s">
        <v>21</v>
      </c>
      <c r="W117" s="74">
        <v>20</v>
      </c>
      <c r="X117" s="73">
        <f t="shared" ref="X117:X120" si="119">W117*8</f>
        <v>160</v>
      </c>
      <c r="Y117" s="73">
        <f t="shared" si="116"/>
        <v>800</v>
      </c>
      <c r="Z117" s="63">
        <f t="shared" si="71"/>
        <v>0</v>
      </c>
      <c r="AA117" s="64">
        <f t="shared" si="105"/>
        <v>0</v>
      </c>
      <c r="AB117" s="63">
        <f t="shared" si="72"/>
        <v>0</v>
      </c>
      <c r="AC117" s="64">
        <f t="shared" si="106"/>
        <v>0</v>
      </c>
      <c r="AD117" s="63">
        <f t="shared" si="73"/>
        <v>0</v>
      </c>
      <c r="AE117" s="64">
        <f t="shared" si="107"/>
        <v>0</v>
      </c>
      <c r="AF117" s="69">
        <f t="shared" si="92"/>
        <v>0.31372549019607843</v>
      </c>
      <c r="AG117" s="65">
        <f t="shared" si="74"/>
        <v>0</v>
      </c>
      <c r="AH117" s="69">
        <f t="shared" si="75"/>
        <v>2.5098039215686274</v>
      </c>
      <c r="AI117" s="65">
        <f t="shared" si="76"/>
        <v>0</v>
      </c>
      <c r="AJ117" s="69">
        <f t="shared" si="77"/>
        <v>12.549019607843137</v>
      </c>
      <c r="AK117" s="65">
        <f t="shared" si="78"/>
        <v>0</v>
      </c>
      <c r="AL117" s="75"/>
      <c r="AM117" s="19">
        <v>20</v>
      </c>
      <c r="AN117" s="20">
        <f t="shared" si="118"/>
        <v>160</v>
      </c>
      <c r="AO117" s="20">
        <f t="shared" si="117"/>
        <v>800</v>
      </c>
      <c r="AP117" s="16">
        <f t="shared" si="79"/>
        <v>0.31372549019607843</v>
      </c>
      <c r="AQ117" s="16">
        <f t="shared" si="80"/>
        <v>2.5098039215686274</v>
      </c>
      <c r="AR117" s="72">
        <f t="shared" si="81"/>
        <v>12.549019607843137</v>
      </c>
      <c r="AS117" s="12"/>
    </row>
    <row r="118" spans="1:45" s="77" customFormat="1" x14ac:dyDescent="0.25">
      <c r="A118" s="21" t="s">
        <v>238</v>
      </c>
      <c r="B118" s="30" t="s">
        <v>239</v>
      </c>
      <c r="C118" s="12" t="s">
        <v>240</v>
      </c>
      <c r="D118" s="30" t="s">
        <v>241</v>
      </c>
      <c r="E118" s="11" t="s">
        <v>242</v>
      </c>
      <c r="F118" s="11" t="s">
        <v>243</v>
      </c>
      <c r="G118" s="12" t="s">
        <v>19</v>
      </c>
      <c r="H118" s="12" t="s">
        <v>244</v>
      </c>
      <c r="I118" s="12" t="str">
        <f t="shared" si="109"/>
        <v>Lantern Arts Centre: Bond Hall</v>
      </c>
      <c r="J118" s="23" t="s">
        <v>42</v>
      </c>
      <c r="K118" s="23" t="s">
        <v>42</v>
      </c>
      <c r="L118" s="17" t="s">
        <v>42</v>
      </c>
      <c r="M118" s="37" t="s">
        <v>42</v>
      </c>
      <c r="N118" s="37" t="s">
        <v>42</v>
      </c>
      <c r="O118" s="37">
        <v>140</v>
      </c>
      <c r="P118" s="12" t="s">
        <v>21</v>
      </c>
      <c r="Q118" s="12" t="s">
        <v>21</v>
      </c>
      <c r="R118" s="12" t="s">
        <v>21</v>
      </c>
      <c r="S118" s="12" t="s">
        <v>21</v>
      </c>
      <c r="T118" s="12" t="s">
        <v>21</v>
      </c>
      <c r="U118" s="12" t="s">
        <v>21</v>
      </c>
      <c r="V118" s="12" t="s">
        <v>21</v>
      </c>
      <c r="W118" s="74">
        <v>25</v>
      </c>
      <c r="X118" s="73">
        <f t="shared" si="119"/>
        <v>200</v>
      </c>
      <c r="Y118" s="73">
        <f t="shared" si="116"/>
        <v>1000</v>
      </c>
      <c r="Z118" s="63">
        <f t="shared" si="71"/>
        <v>0</v>
      </c>
      <c r="AA118" s="64">
        <f t="shared" si="105"/>
        <v>0</v>
      </c>
      <c r="AB118" s="63">
        <f t="shared" si="72"/>
        <v>0</v>
      </c>
      <c r="AC118" s="64">
        <f t="shared" si="106"/>
        <v>0</v>
      </c>
      <c r="AD118" s="63">
        <f t="shared" si="73"/>
        <v>0</v>
      </c>
      <c r="AE118" s="64">
        <f t="shared" si="107"/>
        <v>0</v>
      </c>
      <c r="AF118" s="69">
        <f t="shared" si="92"/>
        <v>0.17857142857142858</v>
      </c>
      <c r="AG118" s="65">
        <f t="shared" si="74"/>
        <v>0</v>
      </c>
      <c r="AH118" s="69">
        <f t="shared" si="75"/>
        <v>1.4285714285714286</v>
      </c>
      <c r="AI118" s="65">
        <f t="shared" si="76"/>
        <v>0</v>
      </c>
      <c r="AJ118" s="69">
        <f t="shared" si="77"/>
        <v>7.1428571428571432</v>
      </c>
      <c r="AK118" s="65">
        <f t="shared" si="78"/>
        <v>0</v>
      </c>
      <c r="AL118" s="75"/>
      <c r="AM118" s="19">
        <v>25</v>
      </c>
      <c r="AN118" s="20">
        <f t="shared" si="118"/>
        <v>200</v>
      </c>
      <c r="AO118" s="20">
        <f t="shared" si="117"/>
        <v>1000</v>
      </c>
      <c r="AP118" s="16">
        <f t="shared" si="79"/>
        <v>0.17857142857142858</v>
      </c>
      <c r="AQ118" s="16">
        <f t="shared" si="80"/>
        <v>1.4285714285714286</v>
      </c>
      <c r="AR118" s="72">
        <f t="shared" si="81"/>
        <v>7.1428571428571432</v>
      </c>
      <c r="AS118" s="12"/>
    </row>
    <row r="119" spans="1:45" s="77" customFormat="1" x14ac:dyDescent="0.25">
      <c r="A119" s="21" t="s">
        <v>238</v>
      </c>
      <c r="B119" s="30" t="s">
        <v>239</v>
      </c>
      <c r="C119" s="12" t="s">
        <v>240</v>
      </c>
      <c r="D119" s="30" t="s">
        <v>241</v>
      </c>
      <c r="E119" s="11" t="s">
        <v>242</v>
      </c>
      <c r="F119" s="11" t="s">
        <v>243</v>
      </c>
      <c r="G119" s="12" t="s">
        <v>19</v>
      </c>
      <c r="H119" s="12" t="s">
        <v>245</v>
      </c>
      <c r="I119" s="12" t="str">
        <f t="shared" si="109"/>
        <v>Lantern Arts Centre: Wesley Room</v>
      </c>
      <c r="J119" s="23">
        <f>M119*3.2808399</f>
        <v>26.246719200000001</v>
      </c>
      <c r="K119" s="23">
        <f>N119*3.2808399</f>
        <v>13.123359600000001</v>
      </c>
      <c r="L119" s="17">
        <f>J119*K119</f>
        <v>344.44513438182435</v>
      </c>
      <c r="M119" s="37">
        <v>8</v>
      </c>
      <c r="N119" s="37">
        <v>4</v>
      </c>
      <c r="O119" s="37">
        <f>M119*N119</f>
        <v>32</v>
      </c>
      <c r="P119" s="12" t="s">
        <v>21</v>
      </c>
      <c r="Q119" s="12" t="s">
        <v>21</v>
      </c>
      <c r="R119" s="12" t="s">
        <v>21</v>
      </c>
      <c r="S119" s="12" t="s">
        <v>21</v>
      </c>
      <c r="T119" s="12" t="s">
        <v>21</v>
      </c>
      <c r="U119" s="12" t="s">
        <v>21</v>
      </c>
      <c r="V119" s="12" t="s">
        <v>21</v>
      </c>
      <c r="W119" s="74">
        <v>15</v>
      </c>
      <c r="X119" s="73">
        <f t="shared" si="119"/>
        <v>120</v>
      </c>
      <c r="Y119" s="73">
        <f t="shared" si="116"/>
        <v>600</v>
      </c>
      <c r="Z119" s="63">
        <f t="shared" si="71"/>
        <v>0</v>
      </c>
      <c r="AA119" s="64">
        <f t="shared" si="105"/>
        <v>0</v>
      </c>
      <c r="AB119" s="63">
        <f t="shared" si="72"/>
        <v>0</v>
      </c>
      <c r="AC119" s="64">
        <f t="shared" si="106"/>
        <v>0</v>
      </c>
      <c r="AD119" s="63">
        <f t="shared" si="73"/>
        <v>0</v>
      </c>
      <c r="AE119" s="64">
        <f t="shared" si="107"/>
        <v>0</v>
      </c>
      <c r="AF119" s="69">
        <f t="shared" si="92"/>
        <v>0.46875</v>
      </c>
      <c r="AG119" s="65">
        <f t="shared" si="74"/>
        <v>0</v>
      </c>
      <c r="AH119" s="69">
        <f t="shared" si="75"/>
        <v>3.75</v>
      </c>
      <c r="AI119" s="65">
        <f t="shared" si="76"/>
        <v>0</v>
      </c>
      <c r="AJ119" s="69">
        <f t="shared" si="77"/>
        <v>18.75</v>
      </c>
      <c r="AK119" s="65">
        <f t="shared" si="78"/>
        <v>0</v>
      </c>
      <c r="AL119" s="75"/>
      <c r="AM119" s="19">
        <v>15</v>
      </c>
      <c r="AN119" s="20">
        <f t="shared" si="118"/>
        <v>120</v>
      </c>
      <c r="AO119" s="20">
        <f t="shared" si="117"/>
        <v>600</v>
      </c>
      <c r="AP119" s="16">
        <f t="shared" si="79"/>
        <v>0.46875</v>
      </c>
      <c r="AQ119" s="16">
        <f t="shared" si="80"/>
        <v>3.75</v>
      </c>
      <c r="AR119" s="72">
        <f t="shared" si="81"/>
        <v>18.75</v>
      </c>
      <c r="AS119" s="12"/>
    </row>
    <row r="120" spans="1:45" s="21" customFormat="1" x14ac:dyDescent="0.25">
      <c r="A120" s="21" t="s">
        <v>238</v>
      </c>
      <c r="B120" s="30" t="s">
        <v>239</v>
      </c>
      <c r="C120" s="12" t="s">
        <v>240</v>
      </c>
      <c r="D120" s="30" t="s">
        <v>241</v>
      </c>
      <c r="E120" s="11" t="s">
        <v>242</v>
      </c>
      <c r="F120" s="11" t="s">
        <v>243</v>
      </c>
      <c r="G120" s="12" t="s">
        <v>19</v>
      </c>
      <c r="H120" s="12" t="s">
        <v>246</v>
      </c>
      <c r="I120" s="12" t="str">
        <f t="shared" si="109"/>
        <v>Lantern Arts Centre: Prayer Room</v>
      </c>
      <c r="J120" s="23">
        <f t="shared" ref="J120:K124" si="120">M120*3.2808399</f>
        <v>16.404199500000001</v>
      </c>
      <c r="K120" s="23">
        <f t="shared" si="120"/>
        <v>16.404199500000001</v>
      </c>
      <c r="L120" s="17">
        <f t="shared" ref="L120:L124" si="121">J120*K120</f>
        <v>269.09776123580025</v>
      </c>
      <c r="M120" s="37">
        <v>5</v>
      </c>
      <c r="N120" s="37">
        <v>5</v>
      </c>
      <c r="O120" s="37">
        <f t="shared" ref="O120:O124" si="122">M120*N120</f>
        <v>25</v>
      </c>
      <c r="P120" s="12" t="s">
        <v>21</v>
      </c>
      <c r="Q120" s="12" t="s">
        <v>21</v>
      </c>
      <c r="R120" s="12" t="s">
        <v>21</v>
      </c>
      <c r="S120" s="12" t="s">
        <v>21</v>
      </c>
      <c r="T120" s="12" t="s">
        <v>21</v>
      </c>
      <c r="U120" s="12" t="s">
        <v>21</v>
      </c>
      <c r="V120" s="12" t="s">
        <v>21</v>
      </c>
      <c r="W120" s="74">
        <v>5</v>
      </c>
      <c r="X120" s="73">
        <f t="shared" si="119"/>
        <v>40</v>
      </c>
      <c r="Y120" s="73">
        <f t="shared" si="116"/>
        <v>200</v>
      </c>
      <c r="Z120" s="63">
        <f t="shared" si="71"/>
        <v>0</v>
      </c>
      <c r="AA120" s="64">
        <f t="shared" si="105"/>
        <v>0</v>
      </c>
      <c r="AB120" s="63">
        <f t="shared" si="72"/>
        <v>0</v>
      </c>
      <c r="AC120" s="64">
        <f t="shared" si="106"/>
        <v>0</v>
      </c>
      <c r="AD120" s="63">
        <f t="shared" si="73"/>
        <v>0</v>
      </c>
      <c r="AE120" s="64">
        <f t="shared" si="107"/>
        <v>0</v>
      </c>
      <c r="AF120" s="69">
        <f t="shared" si="92"/>
        <v>0.2</v>
      </c>
      <c r="AG120" s="65">
        <f t="shared" si="74"/>
        <v>0</v>
      </c>
      <c r="AH120" s="69">
        <f t="shared" si="75"/>
        <v>1.6</v>
      </c>
      <c r="AI120" s="65">
        <f t="shared" si="76"/>
        <v>0</v>
      </c>
      <c r="AJ120" s="69">
        <f t="shared" si="77"/>
        <v>8</v>
      </c>
      <c r="AK120" s="65">
        <f t="shared" si="78"/>
        <v>0</v>
      </c>
      <c r="AL120" s="75"/>
      <c r="AM120" s="19">
        <v>5</v>
      </c>
      <c r="AN120" s="20">
        <f t="shared" si="118"/>
        <v>40</v>
      </c>
      <c r="AO120" s="20">
        <f t="shared" si="117"/>
        <v>200</v>
      </c>
      <c r="AP120" s="16">
        <f t="shared" si="79"/>
        <v>0.2</v>
      </c>
      <c r="AQ120" s="16">
        <f t="shared" si="80"/>
        <v>1.6</v>
      </c>
      <c r="AR120" s="72">
        <f t="shared" si="81"/>
        <v>8</v>
      </c>
      <c r="AS120" s="12"/>
    </row>
    <row r="121" spans="1:45" s="21" customFormat="1" x14ac:dyDescent="0.25">
      <c r="A121" s="21" t="s">
        <v>247</v>
      </c>
      <c r="B121" s="30" t="s">
        <v>248</v>
      </c>
      <c r="C121" s="12" t="s">
        <v>249</v>
      </c>
      <c r="D121" s="30" t="s">
        <v>250</v>
      </c>
      <c r="E121" s="11" t="s">
        <v>251</v>
      </c>
      <c r="F121" s="11" t="s">
        <v>252</v>
      </c>
      <c r="G121" s="12" t="s">
        <v>19</v>
      </c>
      <c r="H121" s="12" t="s">
        <v>253</v>
      </c>
      <c r="I121" s="12" t="str">
        <f t="shared" si="109"/>
        <v>London Bubble: Rehearsal Room</v>
      </c>
      <c r="J121" s="23">
        <f t="shared" si="120"/>
        <v>37.860892446000001</v>
      </c>
      <c r="K121" s="23">
        <f t="shared" si="120"/>
        <v>27.559055160000003</v>
      </c>
      <c r="L121" s="17">
        <f t="shared" si="121"/>
        <v>1043.4104233261414</v>
      </c>
      <c r="M121" s="37">
        <v>11.54</v>
      </c>
      <c r="N121" s="37">
        <v>8.4</v>
      </c>
      <c r="O121" s="37">
        <f t="shared" si="122"/>
        <v>96.935999999999993</v>
      </c>
      <c r="P121" s="12" t="s">
        <v>9</v>
      </c>
      <c r="Q121" s="12" t="s">
        <v>21</v>
      </c>
      <c r="R121" s="12" t="s">
        <v>21</v>
      </c>
      <c r="S121" s="12" t="s">
        <v>21</v>
      </c>
      <c r="T121" s="12" t="s">
        <v>21</v>
      </c>
      <c r="U121" s="12" t="s">
        <v>9</v>
      </c>
      <c r="V121" s="12" t="s">
        <v>9</v>
      </c>
      <c r="W121" s="74">
        <f>1.2*28</f>
        <v>33.6</v>
      </c>
      <c r="X121" s="74">
        <f>1.2*153</f>
        <v>183.6</v>
      </c>
      <c r="Y121" s="74">
        <f>1.2*599</f>
        <v>718.8</v>
      </c>
      <c r="Z121" s="63">
        <f t="shared" si="71"/>
        <v>7.6000000000000014</v>
      </c>
      <c r="AA121" s="64">
        <f t="shared" si="105"/>
        <v>0.29230769230769238</v>
      </c>
      <c r="AB121" s="63">
        <f t="shared" si="72"/>
        <v>39.599999999999994</v>
      </c>
      <c r="AC121" s="64">
        <f t="shared" si="106"/>
        <v>0.27499999999999997</v>
      </c>
      <c r="AD121" s="63">
        <f t="shared" si="73"/>
        <v>154.79999999999995</v>
      </c>
      <c r="AE121" s="64">
        <f t="shared" si="107"/>
        <v>0.27446808510638288</v>
      </c>
      <c r="AF121" s="69">
        <f t="shared" si="92"/>
        <v>0.34662045060658581</v>
      </c>
      <c r="AG121" s="65">
        <f t="shared" si="74"/>
        <v>7.8402244780061081E-2</v>
      </c>
      <c r="AH121" s="69">
        <f t="shared" si="75"/>
        <v>1.8940331765288438</v>
      </c>
      <c r="AI121" s="65">
        <f t="shared" si="76"/>
        <v>0.40851695964347612</v>
      </c>
      <c r="AJ121" s="69">
        <f t="shared" si="77"/>
        <v>7.4152017826194605</v>
      </c>
      <c r="AK121" s="65">
        <f t="shared" si="78"/>
        <v>1.5969299331517703</v>
      </c>
      <c r="AL121" s="75"/>
      <c r="AM121" s="19">
        <v>26</v>
      </c>
      <c r="AN121" s="18">
        <v>144</v>
      </c>
      <c r="AO121" s="18">
        <v>564</v>
      </c>
      <c r="AP121" s="16">
        <f t="shared" si="79"/>
        <v>0.26821820582652472</v>
      </c>
      <c r="AQ121" s="16">
        <f t="shared" si="80"/>
        <v>1.4855162168853677</v>
      </c>
      <c r="AR121" s="72">
        <f t="shared" si="81"/>
        <v>5.8182718494676902</v>
      </c>
      <c r="AS121" s="12" t="s">
        <v>643</v>
      </c>
    </row>
    <row r="122" spans="1:45" x14ac:dyDescent="0.25">
      <c r="A122" s="21" t="s">
        <v>247</v>
      </c>
      <c r="B122" s="30" t="s">
        <v>248</v>
      </c>
      <c r="C122" s="12" t="s">
        <v>249</v>
      </c>
      <c r="D122" s="30" t="s">
        <v>250</v>
      </c>
      <c r="E122" s="11" t="s">
        <v>251</v>
      </c>
      <c r="F122" s="11" t="s">
        <v>252</v>
      </c>
      <c r="G122" s="12" t="s">
        <v>19</v>
      </c>
      <c r="H122" s="12" t="s">
        <v>254</v>
      </c>
      <c r="I122" s="12" t="str">
        <f t="shared" ref="I122:I137" si="123">A122&amp;": "&amp;H122</f>
        <v>London Bubble: Studio Space</v>
      </c>
      <c r="J122" s="23">
        <f t="shared" si="120"/>
        <v>32.480315010000005</v>
      </c>
      <c r="K122" s="23">
        <f t="shared" si="120"/>
        <v>19.028871420000002</v>
      </c>
      <c r="L122" s="17">
        <f t="shared" si="121"/>
        <v>618.06373800638619</v>
      </c>
      <c r="M122" s="37">
        <v>9.9</v>
      </c>
      <c r="N122" s="37">
        <v>5.8</v>
      </c>
      <c r="O122" s="37">
        <f t="shared" si="122"/>
        <v>57.42</v>
      </c>
      <c r="P122" s="12" t="s">
        <v>9</v>
      </c>
      <c r="Q122" s="12" t="s">
        <v>21</v>
      </c>
      <c r="R122" s="12" t="s">
        <v>21</v>
      </c>
      <c r="S122" s="12" t="s">
        <v>21</v>
      </c>
      <c r="T122" s="12" t="s">
        <v>21</v>
      </c>
      <c r="U122" s="12" t="s">
        <v>21</v>
      </c>
      <c r="V122" s="12" t="s">
        <v>21</v>
      </c>
      <c r="W122" s="74">
        <f>1.2*19</f>
        <v>22.8</v>
      </c>
      <c r="X122" s="74">
        <f>1.2*87</f>
        <v>104.39999999999999</v>
      </c>
      <c r="Y122" s="74">
        <f>1.2*332</f>
        <v>398.4</v>
      </c>
      <c r="Z122" s="63">
        <f t="shared" si="71"/>
        <v>5.8000000000000007</v>
      </c>
      <c r="AA122" s="64">
        <f t="shared" si="105"/>
        <v>0.34117647058823536</v>
      </c>
      <c r="AB122" s="63">
        <f t="shared" si="72"/>
        <v>23.399999999999991</v>
      </c>
      <c r="AC122" s="64">
        <f t="shared" si="106"/>
        <v>0.28888888888888881</v>
      </c>
      <c r="AD122" s="63">
        <f t="shared" si="73"/>
        <v>88.399999999999977</v>
      </c>
      <c r="AE122" s="64">
        <f t="shared" si="107"/>
        <v>0.28516129032258059</v>
      </c>
      <c r="AF122" s="69">
        <f t="shared" si="92"/>
        <v>0.39707419017763845</v>
      </c>
      <c r="AG122" s="65">
        <f t="shared" si="74"/>
        <v>0.10101010101010099</v>
      </c>
      <c r="AH122" s="69">
        <f t="shared" si="75"/>
        <v>1.8181818181818179</v>
      </c>
      <c r="AI122" s="65">
        <f t="shared" si="76"/>
        <v>0.40752351097178652</v>
      </c>
      <c r="AJ122" s="69">
        <f t="shared" si="77"/>
        <v>6.9383490073145238</v>
      </c>
      <c r="AK122" s="65">
        <f t="shared" si="78"/>
        <v>1.5395332636711938</v>
      </c>
      <c r="AM122" s="19">
        <v>17</v>
      </c>
      <c r="AN122" s="18">
        <v>81</v>
      </c>
      <c r="AO122" s="18">
        <v>310</v>
      </c>
      <c r="AP122" s="16">
        <f t="shared" si="79"/>
        <v>0.29606408916753746</v>
      </c>
      <c r="AQ122" s="16">
        <f t="shared" si="80"/>
        <v>1.4106583072100314</v>
      </c>
      <c r="AR122" s="72">
        <f t="shared" si="81"/>
        <v>5.3988157436433299</v>
      </c>
      <c r="AS122" s="12" t="s">
        <v>643</v>
      </c>
    </row>
    <row r="123" spans="1:45" x14ac:dyDescent="0.25">
      <c r="A123" s="21" t="s">
        <v>255</v>
      </c>
      <c r="B123" s="30" t="s">
        <v>256</v>
      </c>
      <c r="C123" s="12" t="s">
        <v>257</v>
      </c>
      <c r="D123" s="30" t="s">
        <v>258</v>
      </c>
      <c r="E123" s="11" t="s">
        <v>259</v>
      </c>
      <c r="F123" s="11" t="s">
        <v>260</v>
      </c>
      <c r="G123" s="12" t="s">
        <v>140</v>
      </c>
      <c r="H123" s="12" t="s">
        <v>100</v>
      </c>
      <c r="I123" s="12" t="str">
        <f t="shared" si="123"/>
        <v>London School of Capoeira: Studio 1</v>
      </c>
      <c r="J123" s="23">
        <f t="shared" si="120"/>
        <v>59.055118200000003</v>
      </c>
      <c r="K123" s="23">
        <f t="shared" si="120"/>
        <v>19.685039400000001</v>
      </c>
      <c r="L123" s="17">
        <f t="shared" si="121"/>
        <v>1162.5023285386571</v>
      </c>
      <c r="M123" s="37">
        <v>18</v>
      </c>
      <c r="N123" s="37">
        <v>6</v>
      </c>
      <c r="O123" s="37">
        <f t="shared" si="122"/>
        <v>108</v>
      </c>
      <c r="P123" s="12" t="s">
        <v>21</v>
      </c>
      <c r="Q123" s="12" t="s">
        <v>21</v>
      </c>
      <c r="R123" s="12" t="s">
        <v>9</v>
      </c>
      <c r="S123" s="12" t="s">
        <v>21</v>
      </c>
      <c r="T123" s="12" t="s">
        <v>261</v>
      </c>
      <c r="U123" s="12" t="s">
        <v>21</v>
      </c>
      <c r="V123" s="12" t="s">
        <v>9</v>
      </c>
      <c r="W123" s="74">
        <v>16</v>
      </c>
      <c r="X123" s="74">
        <f>W123*8</f>
        <v>128</v>
      </c>
      <c r="Y123" s="74">
        <f>X123*5</f>
        <v>640</v>
      </c>
      <c r="Z123" s="63">
        <f t="shared" si="71"/>
        <v>1</v>
      </c>
      <c r="AA123" s="64">
        <f t="shared" si="105"/>
        <v>6.6666666666666666E-2</v>
      </c>
      <c r="AB123" s="63">
        <f t="shared" si="72"/>
        <v>18</v>
      </c>
      <c r="AC123" s="64">
        <f t="shared" si="106"/>
        <v>0.16363636363636364</v>
      </c>
      <c r="AD123" s="63">
        <f t="shared" si="73"/>
        <v>90</v>
      </c>
      <c r="AE123" s="64">
        <f t="shared" si="107"/>
        <v>0.16363636363636364</v>
      </c>
      <c r="AF123" s="69">
        <f t="shared" si="92"/>
        <v>0.14814814814814814</v>
      </c>
      <c r="AG123" s="65">
        <f t="shared" si="74"/>
        <v>9.2592592592592449E-3</v>
      </c>
      <c r="AH123" s="69">
        <f t="shared" si="75"/>
        <v>1.1851851851851851</v>
      </c>
      <c r="AI123" s="65">
        <f t="shared" si="76"/>
        <v>0.16666666666666652</v>
      </c>
      <c r="AJ123" s="69">
        <f t="shared" si="77"/>
        <v>5.9259259259259256</v>
      </c>
      <c r="AK123" s="65">
        <f t="shared" si="78"/>
        <v>0.83333333333333304</v>
      </c>
      <c r="AM123" s="19">
        <v>15</v>
      </c>
      <c r="AN123" s="18">
        <v>110</v>
      </c>
      <c r="AO123" s="20">
        <f>AN123*5</f>
        <v>550</v>
      </c>
      <c r="AP123" s="16">
        <f t="shared" si="79"/>
        <v>0.1388888888888889</v>
      </c>
      <c r="AQ123" s="16">
        <f t="shared" si="80"/>
        <v>1.0185185185185186</v>
      </c>
      <c r="AR123" s="72">
        <f t="shared" si="81"/>
        <v>5.0925925925925926</v>
      </c>
      <c r="AS123" s="12" t="s">
        <v>385</v>
      </c>
    </row>
    <row r="124" spans="1:45" x14ac:dyDescent="0.25">
      <c r="A124" s="21" t="s">
        <v>255</v>
      </c>
      <c r="B124" s="30" t="s">
        <v>256</v>
      </c>
      <c r="C124" s="12" t="s">
        <v>257</v>
      </c>
      <c r="D124" s="30" t="s">
        <v>258</v>
      </c>
      <c r="E124" s="11" t="s">
        <v>259</v>
      </c>
      <c r="F124" s="11" t="s">
        <v>260</v>
      </c>
      <c r="G124" s="12" t="s">
        <v>140</v>
      </c>
      <c r="H124" s="12" t="s">
        <v>101</v>
      </c>
      <c r="I124" s="12" t="str">
        <f t="shared" si="123"/>
        <v>London School of Capoeira: Studio 2</v>
      </c>
      <c r="J124" s="23">
        <f t="shared" si="120"/>
        <v>29.527559100000001</v>
      </c>
      <c r="K124" s="23">
        <f t="shared" si="120"/>
        <v>21.325459350000003</v>
      </c>
      <c r="L124" s="17">
        <f t="shared" si="121"/>
        <v>629.68876129177272</v>
      </c>
      <c r="M124" s="37">
        <v>9</v>
      </c>
      <c r="N124" s="37">
        <v>6.5</v>
      </c>
      <c r="O124" s="37">
        <f t="shared" si="122"/>
        <v>58.5</v>
      </c>
      <c r="P124" s="12" t="s">
        <v>21</v>
      </c>
      <c r="Q124" s="12" t="s">
        <v>21</v>
      </c>
      <c r="R124" s="12" t="s">
        <v>9</v>
      </c>
      <c r="S124" s="12" t="s">
        <v>21</v>
      </c>
      <c r="T124" s="12" t="s">
        <v>9</v>
      </c>
      <c r="U124" s="12" t="s">
        <v>21</v>
      </c>
      <c r="V124" s="12" t="s">
        <v>9</v>
      </c>
      <c r="W124" s="74">
        <v>16</v>
      </c>
      <c r="X124" s="74">
        <f>W124*8</f>
        <v>128</v>
      </c>
      <c r="Y124" s="74">
        <f>X124*5</f>
        <v>640</v>
      </c>
      <c r="Z124" s="63">
        <f t="shared" si="71"/>
        <v>5</v>
      </c>
      <c r="AA124" s="64">
        <f t="shared" si="105"/>
        <v>0.45454545454545453</v>
      </c>
      <c r="AB124" s="63">
        <f t="shared" si="72"/>
        <v>38</v>
      </c>
      <c r="AC124" s="64">
        <f t="shared" si="106"/>
        <v>0.42222222222222222</v>
      </c>
      <c r="AD124" s="63">
        <f t="shared" si="73"/>
        <v>190</v>
      </c>
      <c r="AE124" s="64">
        <f t="shared" si="107"/>
        <v>0.42222222222222222</v>
      </c>
      <c r="AF124" s="69">
        <f t="shared" si="92"/>
        <v>0.27350427350427353</v>
      </c>
      <c r="AG124" s="65">
        <f t="shared" si="74"/>
        <v>8.54700854700855E-2</v>
      </c>
      <c r="AH124" s="69">
        <f t="shared" si="75"/>
        <v>2.1880341880341883</v>
      </c>
      <c r="AI124" s="65">
        <f t="shared" si="76"/>
        <v>0.64957264957264971</v>
      </c>
      <c r="AJ124" s="69">
        <f t="shared" si="77"/>
        <v>10.94017094017094</v>
      </c>
      <c r="AK124" s="65">
        <f t="shared" si="78"/>
        <v>3.2478632478632479</v>
      </c>
      <c r="AM124" s="19">
        <v>11</v>
      </c>
      <c r="AN124" s="18">
        <v>90</v>
      </c>
      <c r="AO124" s="20">
        <f>AN124*5</f>
        <v>450</v>
      </c>
      <c r="AP124" s="16">
        <f t="shared" si="79"/>
        <v>0.18803418803418803</v>
      </c>
      <c r="AQ124" s="16">
        <f t="shared" si="80"/>
        <v>1.5384615384615385</v>
      </c>
      <c r="AR124" s="72">
        <f t="shared" si="81"/>
        <v>7.6923076923076925</v>
      </c>
      <c r="AS124" s="12" t="s">
        <v>385</v>
      </c>
    </row>
    <row r="125" spans="1:45" x14ac:dyDescent="0.25">
      <c r="A125" s="21" t="s">
        <v>262</v>
      </c>
      <c r="B125" s="30" t="s">
        <v>263</v>
      </c>
      <c r="C125" s="12" t="s">
        <v>264</v>
      </c>
      <c r="D125" s="30" t="s">
        <v>265</v>
      </c>
      <c r="E125" s="11" t="s">
        <v>266</v>
      </c>
      <c r="F125" s="11" t="s">
        <v>267</v>
      </c>
      <c r="G125" s="12" t="s">
        <v>268</v>
      </c>
      <c r="H125" s="12" t="s">
        <v>137</v>
      </c>
      <c r="I125" s="12" t="str">
        <f t="shared" si="123"/>
        <v>London Welsh Centre: Main Hall</v>
      </c>
      <c r="J125" s="12">
        <v>57</v>
      </c>
      <c r="K125" s="12">
        <v>35</v>
      </c>
      <c r="L125" s="17">
        <f t="shared" ref="L125:L128" si="124">J125*K125</f>
        <v>1995</v>
      </c>
      <c r="M125" s="37">
        <v>17.399999999999999</v>
      </c>
      <c r="N125" s="37">
        <v>10</v>
      </c>
      <c r="O125" s="37">
        <f t="shared" ref="O125:O128" si="125">M125*N125</f>
        <v>174</v>
      </c>
      <c r="P125" s="12" t="s">
        <v>9</v>
      </c>
      <c r="Q125" s="12" t="s">
        <v>21</v>
      </c>
      <c r="R125" s="12" t="s">
        <v>21</v>
      </c>
      <c r="S125" s="12" t="s">
        <v>21</v>
      </c>
      <c r="T125" s="12" t="s">
        <v>21</v>
      </c>
      <c r="U125" s="12" t="s">
        <v>9</v>
      </c>
      <c r="V125" s="12" t="s">
        <v>21</v>
      </c>
      <c r="W125" s="73">
        <f t="shared" ref="W125:W126" si="126">X125/8</f>
        <v>56.875</v>
      </c>
      <c r="X125" s="74">
        <v>455</v>
      </c>
      <c r="Y125" s="73">
        <f t="shared" ref="Y125:Y128" si="127">X125*5</f>
        <v>2275</v>
      </c>
      <c r="Z125" s="63">
        <f t="shared" si="71"/>
        <v>6.875</v>
      </c>
      <c r="AA125" s="64">
        <f t="shared" si="105"/>
        <v>0.13750000000000001</v>
      </c>
      <c r="AB125" s="63">
        <f t="shared" si="72"/>
        <v>55</v>
      </c>
      <c r="AC125" s="64">
        <f t="shared" si="106"/>
        <v>0.13750000000000001</v>
      </c>
      <c r="AD125" s="63">
        <f t="shared" si="73"/>
        <v>525</v>
      </c>
      <c r="AE125" s="64">
        <f t="shared" si="107"/>
        <v>0.3</v>
      </c>
      <c r="AF125" s="69">
        <f t="shared" si="92"/>
        <v>0.32686781609195403</v>
      </c>
      <c r="AG125" s="65">
        <f t="shared" si="74"/>
        <v>3.9511494252873591E-2</v>
      </c>
      <c r="AH125" s="69">
        <f t="shared" si="75"/>
        <v>2.6149425287356323</v>
      </c>
      <c r="AI125" s="65">
        <f t="shared" si="76"/>
        <v>0.31609195402298873</v>
      </c>
      <c r="AJ125" s="69">
        <f t="shared" si="77"/>
        <v>13.074712643678161</v>
      </c>
      <c r="AK125" s="65">
        <f t="shared" si="78"/>
        <v>3.0172413793103452</v>
      </c>
      <c r="AM125" s="73">
        <f>AN125/8</f>
        <v>50</v>
      </c>
      <c r="AN125" s="18">
        <v>400</v>
      </c>
      <c r="AO125" s="18">
        <v>1750</v>
      </c>
      <c r="AP125" s="16">
        <f t="shared" si="79"/>
        <v>0.28735632183908044</v>
      </c>
      <c r="AQ125" s="16">
        <f t="shared" si="80"/>
        <v>2.2988505747126435</v>
      </c>
      <c r="AR125" s="72">
        <f t="shared" si="81"/>
        <v>10.057471264367816</v>
      </c>
    </row>
    <row r="126" spans="1:45" x14ac:dyDescent="0.25">
      <c r="A126" s="21" t="s">
        <v>262</v>
      </c>
      <c r="B126" s="30" t="s">
        <v>263</v>
      </c>
      <c r="C126" s="12" t="s">
        <v>264</v>
      </c>
      <c r="D126" s="30" t="s">
        <v>265</v>
      </c>
      <c r="E126" s="11" t="s">
        <v>266</v>
      </c>
      <c r="F126" s="11" t="s">
        <v>267</v>
      </c>
      <c r="G126" s="12" t="s">
        <v>268</v>
      </c>
      <c r="H126" s="12" t="s">
        <v>108</v>
      </c>
      <c r="I126" s="12" t="str">
        <f t="shared" si="123"/>
        <v>London Welsh Centre: Lower Hall</v>
      </c>
      <c r="J126" s="12">
        <v>44</v>
      </c>
      <c r="K126" s="12">
        <v>27</v>
      </c>
      <c r="L126" s="17">
        <f t="shared" si="124"/>
        <v>1188</v>
      </c>
      <c r="M126" s="37">
        <v>13.2</v>
      </c>
      <c r="N126" s="37">
        <v>8.1</v>
      </c>
      <c r="O126" s="37">
        <f t="shared" si="125"/>
        <v>106.91999999999999</v>
      </c>
      <c r="P126" s="12" t="s">
        <v>9</v>
      </c>
      <c r="Q126" s="12" t="s">
        <v>21</v>
      </c>
      <c r="R126" s="12" t="s">
        <v>21</v>
      </c>
      <c r="S126" s="12" t="s">
        <v>21</v>
      </c>
      <c r="T126" s="12" t="s">
        <v>21</v>
      </c>
      <c r="U126" s="12" t="s">
        <v>9</v>
      </c>
      <c r="V126" s="12" t="s">
        <v>21</v>
      </c>
      <c r="W126" s="73">
        <f t="shared" si="126"/>
        <v>28.75</v>
      </c>
      <c r="X126" s="74">
        <v>230</v>
      </c>
      <c r="Y126" s="73">
        <f t="shared" si="127"/>
        <v>1150</v>
      </c>
      <c r="Z126" s="63">
        <f t="shared" si="71"/>
        <v>3.75</v>
      </c>
      <c r="AA126" s="64">
        <f t="shared" si="105"/>
        <v>0.15</v>
      </c>
      <c r="AB126" s="63">
        <f t="shared" si="72"/>
        <v>30</v>
      </c>
      <c r="AC126" s="64">
        <f t="shared" si="106"/>
        <v>0.15</v>
      </c>
      <c r="AD126" s="63">
        <f t="shared" si="73"/>
        <v>150</v>
      </c>
      <c r="AE126" s="64">
        <f t="shared" si="107"/>
        <v>0.15</v>
      </c>
      <c r="AF126" s="69">
        <f t="shared" si="92"/>
        <v>0.26889263000374114</v>
      </c>
      <c r="AG126" s="65">
        <f t="shared" si="74"/>
        <v>3.5072951739618413E-2</v>
      </c>
      <c r="AH126" s="69">
        <f t="shared" si="75"/>
        <v>2.1511410400299291</v>
      </c>
      <c r="AI126" s="65">
        <f t="shared" si="76"/>
        <v>0.28058361391694731</v>
      </c>
      <c r="AJ126" s="69">
        <f t="shared" si="77"/>
        <v>10.755705200149645</v>
      </c>
      <c r="AK126" s="65">
        <f t="shared" si="78"/>
        <v>1.4029180695847359</v>
      </c>
      <c r="AM126" s="73">
        <f>AN126/8</f>
        <v>25</v>
      </c>
      <c r="AN126" s="19">
        <v>200</v>
      </c>
      <c r="AO126" s="20">
        <f t="shared" ref="AO126:AO128" si="128">AN126*5</f>
        <v>1000</v>
      </c>
      <c r="AP126" s="16">
        <f t="shared" si="79"/>
        <v>0.23381967826412273</v>
      </c>
      <c r="AQ126" s="16">
        <f t="shared" si="80"/>
        <v>1.8705574261129818</v>
      </c>
      <c r="AR126" s="72">
        <f t="shared" si="81"/>
        <v>9.3527871305649093</v>
      </c>
    </row>
    <row r="127" spans="1:45" x14ac:dyDescent="0.25">
      <c r="A127" s="6" t="s">
        <v>457</v>
      </c>
      <c r="B127" s="6" t="s">
        <v>458</v>
      </c>
      <c r="C127" s="7" t="s">
        <v>459</v>
      </c>
      <c r="D127" s="9" t="s">
        <v>460</v>
      </c>
      <c r="E127" s="11" t="s">
        <v>461</v>
      </c>
      <c r="F127" s="11" t="s">
        <v>462</v>
      </c>
      <c r="G127" s="8" t="s">
        <v>19</v>
      </c>
      <c r="H127" s="25" t="s">
        <v>356</v>
      </c>
      <c r="I127" s="12" t="str">
        <f t="shared" si="123"/>
        <v>Lost Theatre: Room 1</v>
      </c>
      <c r="J127" s="13">
        <f t="shared" ref="J127:K128" si="129">M127*3.2808399</f>
        <v>27.887139150000003</v>
      </c>
      <c r="K127" s="13">
        <f t="shared" si="129"/>
        <v>21.653543339999999</v>
      </c>
      <c r="L127" s="14">
        <f t="shared" si="124"/>
        <v>603.85537621313574</v>
      </c>
      <c r="M127" s="50">
        <v>8.5</v>
      </c>
      <c r="N127" s="50">
        <v>6.6</v>
      </c>
      <c r="O127" s="50">
        <f t="shared" si="125"/>
        <v>56.099999999999994</v>
      </c>
      <c r="P127" s="8" t="s">
        <v>21</v>
      </c>
      <c r="Q127" s="8" t="s">
        <v>21</v>
      </c>
      <c r="R127" s="8" t="s">
        <v>9</v>
      </c>
      <c r="S127" s="8" t="s">
        <v>21</v>
      </c>
      <c r="T127" s="8" t="s">
        <v>21</v>
      </c>
      <c r="U127" s="8" t="s">
        <v>9</v>
      </c>
      <c r="V127" s="8" t="s">
        <v>9</v>
      </c>
      <c r="W127" s="62">
        <v>17</v>
      </c>
      <c r="X127" s="71">
        <f>W127*8</f>
        <v>136</v>
      </c>
      <c r="Y127" s="73">
        <f t="shared" si="127"/>
        <v>680</v>
      </c>
      <c r="Z127" s="63">
        <f t="shared" si="71"/>
        <v>2</v>
      </c>
      <c r="AA127" s="64">
        <f t="shared" si="105"/>
        <v>0.13333333333333333</v>
      </c>
      <c r="AB127" s="63">
        <f t="shared" si="72"/>
        <v>16</v>
      </c>
      <c r="AC127" s="64">
        <f t="shared" si="106"/>
        <v>0.13333333333333333</v>
      </c>
      <c r="AD127" s="63">
        <f t="shared" si="73"/>
        <v>80</v>
      </c>
      <c r="AE127" s="64">
        <f t="shared" si="107"/>
        <v>0.13333333333333333</v>
      </c>
      <c r="AF127" s="69">
        <f t="shared" si="92"/>
        <v>0.30303030303030304</v>
      </c>
      <c r="AG127" s="65">
        <f t="shared" si="74"/>
        <v>3.5650623885917998E-2</v>
      </c>
      <c r="AH127" s="69">
        <f t="shared" si="75"/>
        <v>2.4242424242424243</v>
      </c>
      <c r="AI127" s="65">
        <f t="shared" si="76"/>
        <v>0.28520499108734398</v>
      </c>
      <c r="AJ127" s="69">
        <f t="shared" si="77"/>
        <v>12.121212121212123</v>
      </c>
      <c r="AK127" s="65">
        <f t="shared" si="78"/>
        <v>1.4260249554367199</v>
      </c>
      <c r="AL127" s="66"/>
      <c r="AM127" s="78">
        <v>15</v>
      </c>
      <c r="AN127" s="27">
        <f>AM127*8</f>
        <v>120</v>
      </c>
      <c r="AO127" s="27">
        <f t="shared" si="128"/>
        <v>600</v>
      </c>
      <c r="AP127" s="16">
        <f t="shared" si="79"/>
        <v>0.26737967914438504</v>
      </c>
      <c r="AQ127" s="16">
        <f t="shared" si="80"/>
        <v>2.1390374331550803</v>
      </c>
      <c r="AR127" s="72">
        <f t="shared" si="81"/>
        <v>10.695187165775403</v>
      </c>
      <c r="AS127" s="8"/>
    </row>
    <row r="128" spans="1:45" x14ac:dyDescent="0.25">
      <c r="A128" s="6" t="s">
        <v>457</v>
      </c>
      <c r="B128" s="6" t="s">
        <v>458</v>
      </c>
      <c r="C128" s="7" t="s">
        <v>459</v>
      </c>
      <c r="D128" s="9" t="s">
        <v>460</v>
      </c>
      <c r="E128" s="11" t="s">
        <v>461</v>
      </c>
      <c r="F128" s="11" t="s">
        <v>462</v>
      </c>
      <c r="G128" s="8" t="s">
        <v>19</v>
      </c>
      <c r="H128" s="25" t="s">
        <v>357</v>
      </c>
      <c r="I128" s="12" t="str">
        <f t="shared" si="123"/>
        <v>Lost Theatre: Room 2</v>
      </c>
      <c r="J128" s="13">
        <f t="shared" si="129"/>
        <v>22.637795310000001</v>
      </c>
      <c r="K128" s="13">
        <f t="shared" si="129"/>
        <v>18.044619449999999</v>
      </c>
      <c r="L128" s="14">
        <f t="shared" si="124"/>
        <v>408.4904015559448</v>
      </c>
      <c r="M128" s="50">
        <v>6.9</v>
      </c>
      <c r="N128" s="50">
        <v>5.5</v>
      </c>
      <c r="O128" s="50">
        <f t="shared" si="125"/>
        <v>37.950000000000003</v>
      </c>
      <c r="P128" s="8" t="s">
        <v>21</v>
      </c>
      <c r="Q128" s="8" t="s">
        <v>21</v>
      </c>
      <c r="R128" s="8" t="s">
        <v>9</v>
      </c>
      <c r="S128" s="8" t="s">
        <v>21</v>
      </c>
      <c r="T128" s="8" t="s">
        <v>21</v>
      </c>
      <c r="U128" s="8" t="s">
        <v>9</v>
      </c>
      <c r="V128" s="8" t="s">
        <v>9</v>
      </c>
      <c r="W128" s="62">
        <v>14</v>
      </c>
      <c r="X128" s="71">
        <f>W128*8</f>
        <v>112</v>
      </c>
      <c r="Y128" s="73">
        <f t="shared" si="127"/>
        <v>560</v>
      </c>
      <c r="Z128" s="63">
        <f t="shared" si="71"/>
        <v>1</v>
      </c>
      <c r="AA128" s="64">
        <f t="shared" si="105"/>
        <v>7.6923076923076927E-2</v>
      </c>
      <c r="AB128" s="63">
        <f t="shared" si="72"/>
        <v>8</v>
      </c>
      <c r="AC128" s="64">
        <f t="shared" si="106"/>
        <v>7.6923076923076927E-2</v>
      </c>
      <c r="AD128" s="63">
        <f t="shared" si="73"/>
        <v>40</v>
      </c>
      <c r="AE128" s="64">
        <f t="shared" si="107"/>
        <v>7.6923076923076927E-2</v>
      </c>
      <c r="AF128" s="69">
        <f t="shared" si="92"/>
        <v>0.3689064558629776</v>
      </c>
      <c r="AG128" s="65">
        <f t="shared" si="74"/>
        <v>2.635046113306988E-2</v>
      </c>
      <c r="AH128" s="69">
        <f t="shared" si="75"/>
        <v>2.9512516469038208</v>
      </c>
      <c r="AI128" s="65">
        <f t="shared" si="76"/>
        <v>0.21080368906455904</v>
      </c>
      <c r="AJ128" s="69">
        <f t="shared" si="77"/>
        <v>14.756258234519104</v>
      </c>
      <c r="AK128" s="65">
        <f t="shared" si="78"/>
        <v>1.054018445322793</v>
      </c>
      <c r="AL128" s="66"/>
      <c r="AM128" s="78">
        <v>13</v>
      </c>
      <c r="AN128" s="27">
        <f>AM128*8</f>
        <v>104</v>
      </c>
      <c r="AO128" s="27">
        <f t="shared" si="128"/>
        <v>520</v>
      </c>
      <c r="AP128" s="16">
        <f t="shared" si="79"/>
        <v>0.34255599472990772</v>
      </c>
      <c r="AQ128" s="16">
        <f t="shared" si="80"/>
        <v>2.7404479578392618</v>
      </c>
      <c r="AR128" s="72">
        <f t="shared" si="81"/>
        <v>13.702239789196311</v>
      </c>
      <c r="AS128" s="8"/>
    </row>
    <row r="129" spans="1:45" x14ac:dyDescent="0.25">
      <c r="A129" s="21" t="s">
        <v>287</v>
      </c>
      <c r="B129" s="30" t="s">
        <v>288</v>
      </c>
      <c r="C129" s="12" t="s">
        <v>289</v>
      </c>
      <c r="D129" s="30" t="s">
        <v>290</v>
      </c>
      <c r="E129" s="11" t="s">
        <v>291</v>
      </c>
      <c r="F129" s="11" t="s">
        <v>292</v>
      </c>
      <c r="G129" s="12" t="s">
        <v>19</v>
      </c>
      <c r="H129" s="12" t="s">
        <v>38</v>
      </c>
      <c r="I129" s="12" t="str">
        <f t="shared" si="123"/>
        <v>Menier Chocolate Factory: Single space</v>
      </c>
      <c r="M129" s="37" t="s">
        <v>42</v>
      </c>
      <c r="N129" s="37" t="s">
        <v>42</v>
      </c>
      <c r="O129" s="37">
        <v>30</v>
      </c>
      <c r="P129" s="12" t="s">
        <v>9</v>
      </c>
      <c r="Q129" s="12" t="s">
        <v>21</v>
      </c>
      <c r="R129" s="12" t="s">
        <v>21</v>
      </c>
      <c r="S129" s="12" t="s">
        <v>21</v>
      </c>
      <c r="T129" s="12" t="s">
        <v>21</v>
      </c>
      <c r="U129" s="12" t="s">
        <v>9</v>
      </c>
      <c r="V129" s="12" t="s">
        <v>21</v>
      </c>
      <c r="W129" s="73">
        <f>X129/8</f>
        <v>28.5</v>
      </c>
      <c r="X129" s="73">
        <f>Y129/5</f>
        <v>228</v>
      </c>
      <c r="Y129" s="74">
        <f>950*1.2</f>
        <v>1140</v>
      </c>
      <c r="Z129" s="63">
        <f t="shared" si="71"/>
        <v>4.75</v>
      </c>
      <c r="AA129" s="64">
        <f t="shared" si="105"/>
        <v>0.2</v>
      </c>
      <c r="AB129" s="63">
        <f t="shared" si="72"/>
        <v>38</v>
      </c>
      <c r="AC129" s="64">
        <f t="shared" si="106"/>
        <v>0.2</v>
      </c>
      <c r="AD129" s="63">
        <f t="shared" si="73"/>
        <v>190</v>
      </c>
      <c r="AE129" s="64">
        <f t="shared" si="107"/>
        <v>0.2</v>
      </c>
      <c r="AF129" s="69">
        <f t="shared" si="92"/>
        <v>0.95</v>
      </c>
      <c r="AG129" s="65">
        <f t="shared" si="74"/>
        <v>0.15833333333333333</v>
      </c>
      <c r="AH129" s="69">
        <f t="shared" si="75"/>
        <v>7.6</v>
      </c>
      <c r="AI129" s="65">
        <f t="shared" si="76"/>
        <v>1.2666666666666666</v>
      </c>
      <c r="AJ129" s="69">
        <f t="shared" si="77"/>
        <v>38</v>
      </c>
      <c r="AK129" s="65">
        <f t="shared" si="78"/>
        <v>6.3333333333333321</v>
      </c>
      <c r="AM129" s="19">
        <f>AN129/8</f>
        <v>23.75</v>
      </c>
      <c r="AN129" s="18">
        <f>AO129/5</f>
        <v>190</v>
      </c>
      <c r="AO129" s="18">
        <v>950</v>
      </c>
      <c r="AP129" s="16">
        <f t="shared" si="79"/>
        <v>0.79166666666666663</v>
      </c>
      <c r="AQ129" s="16">
        <f t="shared" si="80"/>
        <v>6.333333333333333</v>
      </c>
      <c r="AR129" s="72">
        <f t="shared" si="81"/>
        <v>31.666666666666668</v>
      </c>
      <c r="AS129" s="12" t="s">
        <v>385</v>
      </c>
    </row>
    <row r="130" spans="1:45" x14ac:dyDescent="0.25">
      <c r="A130" s="21" t="s">
        <v>293</v>
      </c>
      <c r="B130" s="30" t="s">
        <v>294</v>
      </c>
      <c r="C130" s="12" t="s">
        <v>295</v>
      </c>
      <c r="D130" s="30" t="s">
        <v>296</v>
      </c>
      <c r="E130" s="11" t="s">
        <v>297</v>
      </c>
      <c r="F130" s="11" t="s">
        <v>298</v>
      </c>
      <c r="G130" s="12" t="s">
        <v>299</v>
      </c>
      <c r="H130" s="12" t="s">
        <v>70</v>
      </c>
      <c r="I130" s="12" t="str">
        <f t="shared" si="123"/>
        <v>Moving East: Studio</v>
      </c>
      <c r="J130" s="12">
        <v>38</v>
      </c>
      <c r="K130" s="12">
        <v>27.5</v>
      </c>
      <c r="L130" s="17">
        <f t="shared" ref="L130:L155" si="130">J130*K130</f>
        <v>1045</v>
      </c>
      <c r="M130" s="37">
        <v>11.4</v>
      </c>
      <c r="N130" s="37">
        <v>8.25</v>
      </c>
      <c r="O130" s="37">
        <f t="shared" ref="O130:O155" si="131">M130*N130</f>
        <v>94.05</v>
      </c>
      <c r="P130" s="12" t="s">
        <v>21</v>
      </c>
      <c r="Q130" s="12" t="s">
        <v>21</v>
      </c>
      <c r="R130" s="12" t="s">
        <v>9</v>
      </c>
      <c r="S130" s="12" t="s">
        <v>21</v>
      </c>
      <c r="T130" s="12" t="s">
        <v>9</v>
      </c>
      <c r="U130" s="12" t="s">
        <v>21</v>
      </c>
      <c r="W130" s="74">
        <v>17</v>
      </c>
      <c r="X130" s="73">
        <f>W130*8</f>
        <v>136</v>
      </c>
      <c r="Y130" s="73">
        <f>X130*5</f>
        <v>680</v>
      </c>
      <c r="Z130" s="63">
        <f t="shared" ref="Z130:Z193" si="132">W130-AM130</f>
        <v>-3</v>
      </c>
      <c r="AA130" s="64">
        <f t="shared" si="105"/>
        <v>-0.15</v>
      </c>
      <c r="AB130" s="63">
        <f t="shared" ref="AB130:AB193" si="133">X130-AN130</f>
        <v>-24</v>
      </c>
      <c r="AC130" s="64">
        <f t="shared" si="106"/>
        <v>-0.15</v>
      </c>
      <c r="AD130" s="63">
        <f t="shared" ref="AD130:AD193" si="134">Y130-AO130</f>
        <v>-120</v>
      </c>
      <c r="AE130" s="64">
        <f t="shared" si="107"/>
        <v>-0.15</v>
      </c>
      <c r="AF130" s="69">
        <f t="shared" si="92"/>
        <v>0.18075491759702286</v>
      </c>
      <c r="AG130" s="65">
        <f t="shared" ref="AG130:AG193" si="135">AF130-AP130</f>
        <v>-3.1897926634768731E-2</v>
      </c>
      <c r="AH130" s="69">
        <f t="shared" ref="AH130:AH193" si="136">X130/O130</f>
        <v>1.4460393407761829</v>
      </c>
      <c r="AI130" s="65">
        <f t="shared" ref="AI130:AI193" si="137">AH130-AQ130</f>
        <v>-0.25518341307814985</v>
      </c>
      <c r="AJ130" s="69">
        <f t="shared" ref="AJ130:AJ193" si="138">Y130/O130</f>
        <v>7.2301967038809147</v>
      </c>
      <c r="AK130" s="65">
        <f t="shared" ref="AK130:AK193" si="139">AJ130-AR130</f>
        <v>-1.2759170653907494</v>
      </c>
      <c r="AM130" s="19">
        <v>20</v>
      </c>
      <c r="AN130" s="20">
        <f t="shared" ref="AN130" si="140">AM130*8</f>
        <v>160</v>
      </c>
      <c r="AO130" s="20">
        <f t="shared" ref="AO130" si="141">AN130*5</f>
        <v>800</v>
      </c>
      <c r="AP130" s="16">
        <f t="shared" ref="AP130:AP193" si="142">AM130/O130</f>
        <v>0.21265284423179159</v>
      </c>
      <c r="AQ130" s="16">
        <f t="shared" ref="AQ130:AQ193" si="143">AN130/O130</f>
        <v>1.7012227538543327</v>
      </c>
      <c r="AR130" s="72">
        <f t="shared" ref="AR130:AR193" si="144">AO130/O130</f>
        <v>8.5061137692716642</v>
      </c>
    </row>
    <row r="131" spans="1:45" x14ac:dyDescent="0.25">
      <c r="A131" s="21" t="s">
        <v>648</v>
      </c>
      <c r="B131" s="30" t="s">
        <v>649</v>
      </c>
      <c r="C131" s="12" t="s">
        <v>650</v>
      </c>
      <c r="D131" s="30" t="s">
        <v>651</v>
      </c>
      <c r="E131" s="11" t="s">
        <v>652</v>
      </c>
      <c r="F131" s="11" t="s">
        <v>653</v>
      </c>
      <c r="G131" s="12" t="s">
        <v>42</v>
      </c>
      <c r="H131" s="12" t="s">
        <v>654</v>
      </c>
      <c r="I131" s="12" t="str">
        <f t="shared" si="123"/>
        <v>NLPAC Performing Arts: Studio F1</v>
      </c>
      <c r="J131" s="12">
        <v>18</v>
      </c>
      <c r="K131" s="12">
        <v>40</v>
      </c>
      <c r="L131" s="17">
        <f t="shared" si="130"/>
        <v>720</v>
      </c>
      <c r="M131" s="37">
        <v>5.5</v>
      </c>
      <c r="N131" s="37">
        <v>18</v>
      </c>
      <c r="O131" s="37">
        <f t="shared" si="131"/>
        <v>99</v>
      </c>
      <c r="P131" s="12" t="s">
        <v>21</v>
      </c>
      <c r="Q131" s="12" t="s">
        <v>21</v>
      </c>
      <c r="R131" s="12" t="s">
        <v>9</v>
      </c>
      <c r="S131" s="12" t="s">
        <v>21</v>
      </c>
      <c r="T131" s="12" t="s">
        <v>9</v>
      </c>
      <c r="U131" s="12" t="s">
        <v>21</v>
      </c>
      <c r="V131" s="12" t="s">
        <v>9</v>
      </c>
      <c r="W131" s="74">
        <v>20</v>
      </c>
      <c r="X131" s="73">
        <f>W131*8</f>
        <v>160</v>
      </c>
      <c r="Y131" s="73">
        <f>X131*5</f>
        <v>800</v>
      </c>
      <c r="Z131" s="63">
        <f t="shared" si="132"/>
        <v>20</v>
      </c>
      <c r="AA131" s="64" t="s">
        <v>42</v>
      </c>
      <c r="AB131" s="63">
        <f t="shared" si="133"/>
        <v>160</v>
      </c>
      <c r="AC131" s="64" t="s">
        <v>42</v>
      </c>
      <c r="AD131" s="63">
        <f t="shared" si="134"/>
        <v>800</v>
      </c>
      <c r="AE131" s="64" t="s">
        <v>42</v>
      </c>
      <c r="AF131" s="69">
        <f t="shared" si="92"/>
        <v>0.20202020202020202</v>
      </c>
      <c r="AG131" s="65">
        <f t="shared" si="135"/>
        <v>0.20202020202020202</v>
      </c>
      <c r="AH131" s="69">
        <f t="shared" si="136"/>
        <v>1.6161616161616161</v>
      </c>
      <c r="AI131" s="65">
        <f t="shared" si="137"/>
        <v>1.6161616161616161</v>
      </c>
      <c r="AJ131" s="69">
        <f t="shared" si="138"/>
        <v>8.0808080808080813</v>
      </c>
      <c r="AK131" s="65">
        <f t="shared" si="139"/>
        <v>8.0808080808080813</v>
      </c>
      <c r="AM131" s="19"/>
      <c r="AN131" s="20"/>
      <c r="AO131" s="20"/>
      <c r="AP131" s="16">
        <f t="shared" si="142"/>
        <v>0</v>
      </c>
      <c r="AQ131" s="16">
        <f t="shared" si="143"/>
        <v>0</v>
      </c>
      <c r="AR131" s="72">
        <f t="shared" si="144"/>
        <v>0</v>
      </c>
    </row>
    <row r="132" spans="1:45" x14ac:dyDescent="0.25">
      <c r="A132" s="21" t="s">
        <v>648</v>
      </c>
      <c r="B132" s="30"/>
      <c r="D132" s="30"/>
      <c r="E132" s="11"/>
      <c r="F132" s="11"/>
      <c r="H132" s="12" t="s">
        <v>655</v>
      </c>
      <c r="I132" s="12" t="str">
        <f t="shared" si="123"/>
        <v>NLPAC Performing Arts: Studio LG2</v>
      </c>
      <c r="J132" s="12">
        <v>18</v>
      </c>
      <c r="K132" s="12">
        <v>36</v>
      </c>
      <c r="L132" s="17">
        <f t="shared" si="130"/>
        <v>648</v>
      </c>
      <c r="M132" s="37">
        <v>5.5</v>
      </c>
      <c r="N132" s="37">
        <v>11</v>
      </c>
      <c r="O132" s="37">
        <f t="shared" si="131"/>
        <v>60.5</v>
      </c>
      <c r="P132" s="12" t="s">
        <v>21</v>
      </c>
      <c r="Q132" s="12" t="s">
        <v>21</v>
      </c>
      <c r="R132" s="12" t="s">
        <v>9</v>
      </c>
      <c r="S132" s="12" t="s">
        <v>21</v>
      </c>
      <c r="T132" s="12" t="s">
        <v>9</v>
      </c>
      <c r="U132" s="12" t="s">
        <v>21</v>
      </c>
      <c r="V132" s="12" t="s">
        <v>9</v>
      </c>
      <c r="W132" s="74">
        <v>20</v>
      </c>
      <c r="X132" s="73">
        <f>W132*8</f>
        <v>160</v>
      </c>
      <c r="Y132" s="73">
        <f>X132*5</f>
        <v>800</v>
      </c>
      <c r="Z132" s="63">
        <f t="shared" si="132"/>
        <v>20</v>
      </c>
      <c r="AA132" s="64" t="s">
        <v>42</v>
      </c>
      <c r="AB132" s="63">
        <f t="shared" si="133"/>
        <v>160</v>
      </c>
      <c r="AC132" s="64" t="s">
        <v>42</v>
      </c>
      <c r="AD132" s="63">
        <f t="shared" si="134"/>
        <v>800</v>
      </c>
      <c r="AE132" s="64" t="s">
        <v>42</v>
      </c>
      <c r="AF132" s="69">
        <f t="shared" si="92"/>
        <v>0.33057851239669422</v>
      </c>
      <c r="AG132" s="65">
        <f t="shared" si="135"/>
        <v>0.33057851239669422</v>
      </c>
      <c r="AH132" s="69">
        <f t="shared" si="136"/>
        <v>2.6446280991735538</v>
      </c>
      <c r="AI132" s="65">
        <f t="shared" si="137"/>
        <v>2.6446280991735538</v>
      </c>
      <c r="AJ132" s="69">
        <f t="shared" si="138"/>
        <v>13.223140495867769</v>
      </c>
      <c r="AK132" s="65">
        <f t="shared" si="139"/>
        <v>13.223140495867769</v>
      </c>
      <c r="AM132" s="19"/>
      <c r="AN132" s="20"/>
      <c r="AO132" s="20"/>
      <c r="AP132" s="16">
        <f t="shared" si="142"/>
        <v>0</v>
      </c>
      <c r="AQ132" s="16">
        <f t="shared" si="143"/>
        <v>0</v>
      </c>
      <c r="AR132" s="72">
        <f t="shared" si="144"/>
        <v>0</v>
      </c>
    </row>
    <row r="133" spans="1:45" s="25" customFormat="1" x14ac:dyDescent="0.25">
      <c r="A133" s="21" t="s">
        <v>300</v>
      </c>
      <c r="B133" s="21" t="s">
        <v>301</v>
      </c>
      <c r="C133" s="21" t="s">
        <v>302</v>
      </c>
      <c r="D133" s="31" t="s">
        <v>303</v>
      </c>
      <c r="E133" s="10" t="s">
        <v>304</v>
      </c>
      <c r="F133" s="10" t="s">
        <v>305</v>
      </c>
      <c r="G133" s="21" t="s">
        <v>140</v>
      </c>
      <c r="H133" s="21" t="s">
        <v>307</v>
      </c>
      <c r="I133" s="12" t="str">
        <f t="shared" si="123"/>
        <v>October Gallery: Theatre Showroom</v>
      </c>
      <c r="J133" s="23">
        <f t="shared" ref="J133:J143" si="145">M133*3.2808399</f>
        <v>50.85301845</v>
      </c>
      <c r="K133" s="23">
        <f t="shared" ref="K133:K143" si="146">N133*3.2808399</f>
        <v>18.044619449999999</v>
      </c>
      <c r="L133" s="23">
        <f t="shared" si="130"/>
        <v>917.62336581407885</v>
      </c>
      <c r="M133" s="51">
        <v>15.5</v>
      </c>
      <c r="N133" s="51">
        <v>5.5</v>
      </c>
      <c r="O133" s="51">
        <f t="shared" si="131"/>
        <v>85.25</v>
      </c>
      <c r="P133" s="21" t="s">
        <v>9</v>
      </c>
      <c r="Q133" s="21" t="s">
        <v>21</v>
      </c>
      <c r="R133" s="21" t="s">
        <v>9</v>
      </c>
      <c r="S133" s="21" t="s">
        <v>21</v>
      </c>
      <c r="T133" s="21" t="s">
        <v>21</v>
      </c>
      <c r="U133" s="21" t="s">
        <v>9</v>
      </c>
      <c r="V133" s="21" t="s">
        <v>21</v>
      </c>
      <c r="W133" s="74">
        <v>50</v>
      </c>
      <c r="X133" s="73">
        <f>W133*8</f>
        <v>400</v>
      </c>
      <c r="Y133" s="73">
        <f>X133*5</f>
        <v>2000</v>
      </c>
      <c r="Z133" s="63">
        <f t="shared" si="132"/>
        <v>10</v>
      </c>
      <c r="AA133" s="64">
        <f>Z133/AM133</f>
        <v>0.25</v>
      </c>
      <c r="AB133" s="63">
        <f t="shared" si="133"/>
        <v>80</v>
      </c>
      <c r="AC133" s="64">
        <f>AB133/AN133</f>
        <v>0.25</v>
      </c>
      <c r="AD133" s="63">
        <f t="shared" si="134"/>
        <v>400</v>
      </c>
      <c r="AE133" s="64">
        <f>AD133/AO133</f>
        <v>0.25</v>
      </c>
      <c r="AF133" s="69">
        <f t="shared" si="92"/>
        <v>0.5865102639296188</v>
      </c>
      <c r="AG133" s="65">
        <f t="shared" si="135"/>
        <v>0.11730205278592376</v>
      </c>
      <c r="AH133" s="69">
        <f t="shared" si="136"/>
        <v>4.6920821114369504</v>
      </c>
      <c r="AI133" s="65">
        <f t="shared" si="137"/>
        <v>0.93841642228739008</v>
      </c>
      <c r="AJ133" s="69">
        <f t="shared" si="138"/>
        <v>23.460410557184751</v>
      </c>
      <c r="AK133" s="65">
        <f t="shared" si="139"/>
        <v>4.6920821114369495</v>
      </c>
      <c r="AL133" s="75"/>
      <c r="AM133" s="19">
        <v>40</v>
      </c>
      <c r="AN133" s="20">
        <f>AM133*8</f>
        <v>320</v>
      </c>
      <c r="AO133" s="20">
        <f>AN133*5</f>
        <v>1600</v>
      </c>
      <c r="AP133" s="16">
        <f t="shared" si="142"/>
        <v>0.46920821114369504</v>
      </c>
      <c r="AQ133" s="16">
        <f t="shared" si="143"/>
        <v>3.7536656891495603</v>
      </c>
      <c r="AR133" s="72">
        <f t="shared" si="144"/>
        <v>18.768328445747802</v>
      </c>
      <c r="AS133" s="21" t="s">
        <v>306</v>
      </c>
    </row>
    <row r="134" spans="1:45" s="8" customFormat="1" x14ac:dyDescent="0.25">
      <c r="A134" s="21" t="s">
        <v>300</v>
      </c>
      <c r="B134" s="21" t="s">
        <v>301</v>
      </c>
      <c r="C134" s="21" t="s">
        <v>302</v>
      </c>
      <c r="D134" s="31" t="s">
        <v>303</v>
      </c>
      <c r="E134" s="10" t="s">
        <v>304</v>
      </c>
      <c r="F134" s="10" t="s">
        <v>305</v>
      </c>
      <c r="G134" s="21" t="s">
        <v>140</v>
      </c>
      <c r="H134" s="21" t="s">
        <v>308</v>
      </c>
      <c r="I134" s="12" t="str">
        <f t="shared" si="123"/>
        <v>October Gallery: Club Room</v>
      </c>
      <c r="J134" s="23">
        <f t="shared" si="145"/>
        <v>50.85301845</v>
      </c>
      <c r="K134" s="23">
        <f t="shared" si="146"/>
        <v>18.044619449999999</v>
      </c>
      <c r="L134" s="23">
        <f t="shared" si="130"/>
        <v>917.62336581407885</v>
      </c>
      <c r="M134" s="51">
        <v>15.5</v>
      </c>
      <c r="N134" s="51">
        <v>5.5</v>
      </c>
      <c r="O134" s="51">
        <f t="shared" si="131"/>
        <v>85.25</v>
      </c>
      <c r="P134" s="21" t="s">
        <v>21</v>
      </c>
      <c r="Q134" s="21" t="s">
        <v>21</v>
      </c>
      <c r="R134" s="21" t="s">
        <v>21</v>
      </c>
      <c r="S134" s="21" t="s">
        <v>21</v>
      </c>
      <c r="T134" s="21" t="s">
        <v>21</v>
      </c>
      <c r="U134" s="21" t="s">
        <v>21</v>
      </c>
      <c r="V134" s="21" t="s">
        <v>21</v>
      </c>
      <c r="W134" s="74">
        <v>50</v>
      </c>
      <c r="X134" s="73">
        <f>W134*8</f>
        <v>400</v>
      </c>
      <c r="Y134" s="73">
        <f>X134*5</f>
        <v>2000</v>
      </c>
      <c r="Z134" s="63">
        <f t="shared" si="132"/>
        <v>10</v>
      </c>
      <c r="AA134" s="64">
        <f>Z134/AM134</f>
        <v>0.25</v>
      </c>
      <c r="AB134" s="63">
        <f t="shared" si="133"/>
        <v>80</v>
      </c>
      <c r="AC134" s="64">
        <f>AB134/AN134</f>
        <v>0.25</v>
      </c>
      <c r="AD134" s="63">
        <f t="shared" si="134"/>
        <v>400</v>
      </c>
      <c r="AE134" s="64">
        <f>AD134/AO134</f>
        <v>0.25</v>
      </c>
      <c r="AF134" s="69">
        <f t="shared" si="92"/>
        <v>0.5865102639296188</v>
      </c>
      <c r="AG134" s="65">
        <f t="shared" si="135"/>
        <v>0.11730205278592376</v>
      </c>
      <c r="AH134" s="69">
        <f t="shared" si="136"/>
        <v>4.6920821114369504</v>
      </c>
      <c r="AI134" s="65">
        <f t="shared" si="137"/>
        <v>0.93841642228739008</v>
      </c>
      <c r="AJ134" s="69">
        <f t="shared" si="138"/>
        <v>23.460410557184751</v>
      </c>
      <c r="AK134" s="65">
        <f t="shared" si="139"/>
        <v>4.6920821114369495</v>
      </c>
      <c r="AL134" s="75"/>
      <c r="AM134" s="19">
        <v>40</v>
      </c>
      <c r="AN134" s="20">
        <f>AM134*8</f>
        <v>320</v>
      </c>
      <c r="AO134" s="20">
        <f>AN134*5</f>
        <v>1600</v>
      </c>
      <c r="AP134" s="16">
        <f t="shared" si="142"/>
        <v>0.46920821114369504</v>
      </c>
      <c r="AQ134" s="16">
        <f t="shared" si="143"/>
        <v>3.7536656891495603</v>
      </c>
      <c r="AR134" s="72">
        <f t="shared" si="144"/>
        <v>18.768328445747802</v>
      </c>
      <c r="AS134" s="21" t="s">
        <v>306</v>
      </c>
    </row>
    <row r="135" spans="1:45" s="8" customFormat="1" x14ac:dyDescent="0.25">
      <c r="A135" s="21" t="s">
        <v>656</v>
      </c>
      <c r="B135" s="21" t="s">
        <v>657</v>
      </c>
      <c r="C135" s="21" t="s">
        <v>658</v>
      </c>
      <c r="D135" s="31" t="s">
        <v>659</v>
      </c>
      <c r="E135" s="10" t="s">
        <v>661</v>
      </c>
      <c r="F135" s="10" t="s">
        <v>660</v>
      </c>
      <c r="G135" s="21" t="s">
        <v>19</v>
      </c>
      <c r="H135" s="21" t="s">
        <v>662</v>
      </c>
      <c r="I135" s="12" t="str">
        <f t="shared" si="123"/>
        <v>Omnibus: Greene Room</v>
      </c>
      <c r="J135" s="23"/>
      <c r="K135" s="23"/>
      <c r="L135" s="23"/>
      <c r="M135" s="51">
        <v>8.1999999999999993</v>
      </c>
      <c r="N135" s="51">
        <v>8</v>
      </c>
      <c r="O135" s="51">
        <f t="shared" si="131"/>
        <v>65.599999999999994</v>
      </c>
      <c r="P135" s="21" t="s">
        <v>9</v>
      </c>
      <c r="Q135" s="21" t="s">
        <v>21</v>
      </c>
      <c r="R135" s="21" t="s">
        <v>9</v>
      </c>
      <c r="S135" s="21" t="s">
        <v>9</v>
      </c>
      <c r="T135" s="21" t="s">
        <v>21</v>
      </c>
      <c r="U135" s="21" t="s">
        <v>9</v>
      </c>
      <c r="V135" s="21" t="s">
        <v>21</v>
      </c>
      <c r="W135" s="73">
        <f>X135/8</f>
        <v>26.25</v>
      </c>
      <c r="X135" s="74">
        <v>210</v>
      </c>
      <c r="Y135" s="74">
        <v>850</v>
      </c>
      <c r="Z135" s="63">
        <f t="shared" si="132"/>
        <v>26.25</v>
      </c>
      <c r="AA135" s="64" t="s">
        <v>42</v>
      </c>
      <c r="AB135" s="63">
        <f t="shared" si="133"/>
        <v>210</v>
      </c>
      <c r="AC135" s="64" t="s">
        <v>42</v>
      </c>
      <c r="AD135" s="63">
        <f t="shared" si="134"/>
        <v>850</v>
      </c>
      <c r="AE135" s="64" t="s">
        <v>42</v>
      </c>
      <c r="AF135" s="69">
        <f t="shared" si="92"/>
        <v>0.40015243902439029</v>
      </c>
      <c r="AG135" s="65">
        <f t="shared" si="135"/>
        <v>0.40015243902439029</v>
      </c>
      <c r="AH135" s="69">
        <f t="shared" si="136"/>
        <v>3.2012195121951224</v>
      </c>
      <c r="AI135" s="65">
        <f t="shared" si="137"/>
        <v>3.2012195121951224</v>
      </c>
      <c r="AJ135" s="69">
        <f t="shared" si="138"/>
        <v>12.957317073170733</v>
      </c>
      <c r="AK135" s="65">
        <f t="shared" si="139"/>
        <v>12.957317073170733</v>
      </c>
      <c r="AL135" s="75"/>
      <c r="AM135" s="19"/>
      <c r="AN135" s="20"/>
      <c r="AO135" s="20"/>
      <c r="AP135" s="16">
        <f t="shared" si="142"/>
        <v>0</v>
      </c>
      <c r="AQ135" s="16">
        <f t="shared" si="143"/>
        <v>0</v>
      </c>
      <c r="AR135" s="72">
        <f t="shared" si="144"/>
        <v>0</v>
      </c>
      <c r="AS135" s="21"/>
    </row>
    <row r="136" spans="1:45" s="25" customFormat="1" x14ac:dyDescent="0.25">
      <c r="A136" s="21" t="s">
        <v>309</v>
      </c>
      <c r="B136" s="21" t="s">
        <v>310</v>
      </c>
      <c r="C136" s="21" t="s">
        <v>311</v>
      </c>
      <c r="D136" s="31" t="s">
        <v>312</v>
      </c>
      <c r="E136" s="10" t="s">
        <v>313</v>
      </c>
      <c r="F136" s="10" t="s">
        <v>314</v>
      </c>
      <c r="G136" s="21" t="s">
        <v>19</v>
      </c>
      <c r="H136" s="21" t="s">
        <v>253</v>
      </c>
      <c r="I136" s="12" t="str">
        <f t="shared" si="123"/>
        <v>Out of Joint: Rehearsal Room</v>
      </c>
      <c r="J136" s="23">
        <f t="shared" si="145"/>
        <v>35.761154910000002</v>
      </c>
      <c r="K136" s="23">
        <f t="shared" si="146"/>
        <v>23.293963290000001</v>
      </c>
      <c r="L136" s="23">
        <f t="shared" si="130"/>
        <v>833.01902968154332</v>
      </c>
      <c r="M136" s="51">
        <v>10.9</v>
      </c>
      <c r="N136" s="51">
        <v>7.1</v>
      </c>
      <c r="O136" s="51">
        <f t="shared" si="131"/>
        <v>77.39</v>
      </c>
      <c r="P136" s="21" t="s">
        <v>21</v>
      </c>
      <c r="Q136" s="21" t="s">
        <v>21</v>
      </c>
      <c r="R136" s="21" t="s">
        <v>21</v>
      </c>
      <c r="S136" s="21" t="s">
        <v>21</v>
      </c>
      <c r="T136" s="21" t="s">
        <v>21</v>
      </c>
      <c r="U136" s="21" t="s">
        <v>21</v>
      </c>
      <c r="V136" s="21" t="s">
        <v>21</v>
      </c>
      <c r="W136" s="73">
        <f>X136/8</f>
        <v>12.5</v>
      </c>
      <c r="X136" s="73">
        <v>100</v>
      </c>
      <c r="Y136" s="73">
        <v>500</v>
      </c>
      <c r="Z136" s="63">
        <f t="shared" si="132"/>
        <v>1.25</v>
      </c>
      <c r="AA136" s="64">
        <f t="shared" ref="AA136:AA144" si="147">Z136/AM136</f>
        <v>0.1111111111111111</v>
      </c>
      <c r="AB136" s="63">
        <f t="shared" si="133"/>
        <v>10</v>
      </c>
      <c r="AC136" s="64">
        <f t="shared" ref="AC136:AC144" si="148">AB136/AN136</f>
        <v>0.1111111111111111</v>
      </c>
      <c r="AD136" s="63">
        <f t="shared" si="134"/>
        <v>50</v>
      </c>
      <c r="AE136" s="64">
        <f t="shared" ref="AE136:AE144" si="149">AD136/AO136</f>
        <v>0.1111111111111111</v>
      </c>
      <c r="AF136" s="69">
        <f t="shared" si="92"/>
        <v>0.16151957617263213</v>
      </c>
      <c r="AG136" s="65">
        <f t="shared" si="135"/>
        <v>1.6151957617263207E-2</v>
      </c>
      <c r="AH136" s="69">
        <f t="shared" si="136"/>
        <v>1.292156609381057</v>
      </c>
      <c r="AI136" s="65">
        <f t="shared" si="137"/>
        <v>0.12921566093810566</v>
      </c>
      <c r="AJ136" s="69">
        <f t="shared" si="138"/>
        <v>6.4607830469052852</v>
      </c>
      <c r="AK136" s="65">
        <f t="shared" si="139"/>
        <v>0.64607830469052896</v>
      </c>
      <c r="AL136" s="75"/>
      <c r="AM136" s="73">
        <f>AN136/8</f>
        <v>11.25</v>
      </c>
      <c r="AN136" s="18">
        <v>90</v>
      </c>
      <c r="AO136" s="18">
        <v>450</v>
      </c>
      <c r="AP136" s="16">
        <f t="shared" si="142"/>
        <v>0.14536761855536892</v>
      </c>
      <c r="AQ136" s="16">
        <f t="shared" si="143"/>
        <v>1.1629409484429514</v>
      </c>
      <c r="AR136" s="72">
        <f t="shared" si="144"/>
        <v>5.8147047422147562</v>
      </c>
      <c r="AS136" s="21" t="s">
        <v>315</v>
      </c>
    </row>
    <row r="137" spans="1:45" s="8" customFormat="1" x14ac:dyDescent="0.25">
      <c r="A137" s="21" t="s">
        <v>316</v>
      </c>
      <c r="B137" s="21" t="s">
        <v>317</v>
      </c>
      <c r="C137" s="21" t="s">
        <v>318</v>
      </c>
      <c r="D137" s="31" t="s">
        <v>319</v>
      </c>
      <c r="E137" s="11" t="s">
        <v>320</v>
      </c>
      <c r="F137" s="11" t="s">
        <v>321</v>
      </c>
      <c r="G137" s="12" t="s">
        <v>664</v>
      </c>
      <c r="H137" s="21" t="s">
        <v>323</v>
      </c>
      <c r="I137" s="12" t="str">
        <f t="shared" si="123"/>
        <v>Oval House: Upstairs Dance Studio</v>
      </c>
      <c r="J137" s="23">
        <f t="shared" si="145"/>
        <v>29.527559100000001</v>
      </c>
      <c r="K137" s="23">
        <f t="shared" si="146"/>
        <v>19.685039400000001</v>
      </c>
      <c r="L137" s="23">
        <f t="shared" si="130"/>
        <v>581.25116426932857</v>
      </c>
      <c r="M137" s="51">
        <v>9</v>
      </c>
      <c r="N137" s="51">
        <v>6</v>
      </c>
      <c r="O137" s="37">
        <f t="shared" si="131"/>
        <v>54</v>
      </c>
      <c r="P137" s="21" t="s">
        <v>21</v>
      </c>
      <c r="Q137" s="21" t="s">
        <v>21</v>
      </c>
      <c r="R137" s="21" t="s">
        <v>21</v>
      </c>
      <c r="S137" s="21" t="s">
        <v>21</v>
      </c>
      <c r="T137" s="21" t="s">
        <v>9</v>
      </c>
      <c r="U137" s="21" t="s">
        <v>21</v>
      </c>
      <c r="V137" s="21" t="s">
        <v>9</v>
      </c>
      <c r="W137" s="73">
        <f t="shared" ref="W137:W141" si="150">X137/8</f>
        <v>19.5</v>
      </c>
      <c r="X137" s="74">
        <v>156</v>
      </c>
      <c r="Y137" s="74">
        <v>780</v>
      </c>
      <c r="Z137" s="63">
        <f t="shared" si="132"/>
        <v>0.75</v>
      </c>
      <c r="AA137" s="64">
        <f t="shared" si="147"/>
        <v>0.04</v>
      </c>
      <c r="AB137" s="63">
        <f t="shared" si="133"/>
        <v>6</v>
      </c>
      <c r="AC137" s="64">
        <f t="shared" si="148"/>
        <v>0.04</v>
      </c>
      <c r="AD137" s="63">
        <f t="shared" si="134"/>
        <v>80</v>
      </c>
      <c r="AE137" s="64">
        <f t="shared" si="149"/>
        <v>0.11428571428571428</v>
      </c>
      <c r="AF137" s="69">
        <f t="shared" si="92"/>
        <v>0.3611111111111111</v>
      </c>
      <c r="AG137" s="65">
        <f t="shared" si="135"/>
        <v>1.3888888888888895E-2</v>
      </c>
      <c r="AH137" s="69">
        <f t="shared" si="136"/>
        <v>2.8888888888888888</v>
      </c>
      <c r="AI137" s="65">
        <f t="shared" si="137"/>
        <v>0.11111111111111116</v>
      </c>
      <c r="AJ137" s="69">
        <f t="shared" si="138"/>
        <v>14.444444444444445</v>
      </c>
      <c r="AK137" s="65">
        <f t="shared" si="139"/>
        <v>1.481481481481481</v>
      </c>
      <c r="AL137" s="75"/>
      <c r="AM137" s="73">
        <f>AN137/8</f>
        <v>18.75</v>
      </c>
      <c r="AN137" s="18">
        <v>150</v>
      </c>
      <c r="AO137" s="18">
        <v>700</v>
      </c>
      <c r="AP137" s="16">
        <f t="shared" si="142"/>
        <v>0.34722222222222221</v>
      </c>
      <c r="AQ137" s="16">
        <f t="shared" si="143"/>
        <v>2.7777777777777777</v>
      </c>
      <c r="AR137" s="72">
        <f t="shared" si="144"/>
        <v>12.962962962962964</v>
      </c>
      <c r="AS137" s="21"/>
    </row>
    <row r="138" spans="1:45" s="8" customFormat="1" x14ac:dyDescent="0.25">
      <c r="A138" s="21" t="s">
        <v>316</v>
      </c>
      <c r="B138" s="21" t="s">
        <v>317</v>
      </c>
      <c r="C138" s="21" t="s">
        <v>318</v>
      </c>
      <c r="D138" s="31" t="s">
        <v>319</v>
      </c>
      <c r="E138" s="11" t="s">
        <v>320</v>
      </c>
      <c r="F138" s="11" t="s">
        <v>321</v>
      </c>
      <c r="G138" s="12" t="s">
        <v>664</v>
      </c>
      <c r="H138" s="21" t="s">
        <v>324</v>
      </c>
      <c r="I138" s="12" t="str">
        <f t="shared" ref="I138:I172" si="151">A138&amp;": "&amp;H138</f>
        <v>Oval House: Downstairs Dance Studio</v>
      </c>
      <c r="J138" s="23">
        <f t="shared" si="145"/>
        <v>22.965879300000001</v>
      </c>
      <c r="K138" s="23">
        <f t="shared" si="146"/>
        <v>22.965879300000001</v>
      </c>
      <c r="L138" s="23">
        <f t="shared" si="130"/>
        <v>527.43161202216857</v>
      </c>
      <c r="M138" s="51">
        <v>7</v>
      </c>
      <c r="N138" s="51">
        <v>7</v>
      </c>
      <c r="O138" s="37">
        <f t="shared" si="131"/>
        <v>49</v>
      </c>
      <c r="P138" s="21" t="s">
        <v>21</v>
      </c>
      <c r="Q138" s="21" t="s">
        <v>21</v>
      </c>
      <c r="R138" s="21" t="s">
        <v>21</v>
      </c>
      <c r="S138" s="21" t="s">
        <v>21</v>
      </c>
      <c r="T138" s="21" t="s">
        <v>9</v>
      </c>
      <c r="U138" s="21" t="s">
        <v>9</v>
      </c>
      <c r="V138" s="21" t="s">
        <v>9</v>
      </c>
      <c r="W138" s="73">
        <f t="shared" si="150"/>
        <v>17.25</v>
      </c>
      <c r="X138" s="74">
        <v>138</v>
      </c>
      <c r="Y138" s="74">
        <v>660</v>
      </c>
      <c r="Z138" s="63">
        <f t="shared" si="132"/>
        <v>1</v>
      </c>
      <c r="AA138" s="64">
        <f t="shared" si="147"/>
        <v>6.1538461538461542E-2</v>
      </c>
      <c r="AB138" s="63">
        <f t="shared" si="133"/>
        <v>8</v>
      </c>
      <c r="AC138" s="64">
        <f t="shared" si="148"/>
        <v>6.1538461538461542E-2</v>
      </c>
      <c r="AD138" s="63">
        <f t="shared" si="134"/>
        <v>60</v>
      </c>
      <c r="AE138" s="64">
        <f t="shared" si="149"/>
        <v>0.1</v>
      </c>
      <c r="AF138" s="69">
        <f t="shared" si="92"/>
        <v>0.35204081632653061</v>
      </c>
      <c r="AG138" s="65">
        <f t="shared" si="135"/>
        <v>2.0408163265306145E-2</v>
      </c>
      <c r="AH138" s="69">
        <f t="shared" si="136"/>
        <v>2.8163265306122449</v>
      </c>
      <c r="AI138" s="65">
        <f t="shared" si="137"/>
        <v>0.16326530612244916</v>
      </c>
      <c r="AJ138" s="69">
        <f t="shared" si="138"/>
        <v>13.469387755102041</v>
      </c>
      <c r="AK138" s="65">
        <f t="shared" si="139"/>
        <v>1.2244897959183678</v>
      </c>
      <c r="AL138" s="75"/>
      <c r="AM138" s="73">
        <f>AN138/8</f>
        <v>16.25</v>
      </c>
      <c r="AN138" s="18">
        <v>130</v>
      </c>
      <c r="AO138" s="18">
        <v>600</v>
      </c>
      <c r="AP138" s="16">
        <f t="shared" si="142"/>
        <v>0.33163265306122447</v>
      </c>
      <c r="AQ138" s="16">
        <f t="shared" si="143"/>
        <v>2.6530612244897958</v>
      </c>
      <c r="AR138" s="72">
        <f t="shared" si="144"/>
        <v>12.244897959183673</v>
      </c>
      <c r="AS138" s="21"/>
    </row>
    <row r="139" spans="1:45" s="8" customFormat="1" x14ac:dyDescent="0.25">
      <c r="A139" s="21" t="s">
        <v>316</v>
      </c>
      <c r="B139" s="21" t="s">
        <v>317</v>
      </c>
      <c r="C139" s="21" t="s">
        <v>318</v>
      </c>
      <c r="D139" s="31" t="s">
        <v>319</v>
      </c>
      <c r="E139" s="11" t="s">
        <v>320</v>
      </c>
      <c r="F139" s="11" t="s">
        <v>321</v>
      </c>
      <c r="G139" s="12" t="s">
        <v>664</v>
      </c>
      <c r="H139" s="21" t="s">
        <v>663</v>
      </c>
      <c r="I139" s="12" t="str">
        <f t="shared" si="151"/>
        <v>Oval House: Blue Studio</v>
      </c>
      <c r="J139" s="23">
        <f t="shared" si="145"/>
        <v>18.700787430000002</v>
      </c>
      <c r="K139" s="23">
        <f t="shared" si="146"/>
        <v>16.404199500000001</v>
      </c>
      <c r="L139" s="23">
        <f t="shared" si="130"/>
        <v>306.77144780881235</v>
      </c>
      <c r="M139" s="51">
        <v>5.7</v>
      </c>
      <c r="N139" s="51">
        <v>5</v>
      </c>
      <c r="O139" s="37">
        <f t="shared" si="131"/>
        <v>28.5</v>
      </c>
      <c r="P139" s="21" t="s">
        <v>21</v>
      </c>
      <c r="Q139" s="21" t="s">
        <v>21</v>
      </c>
      <c r="R139" s="21" t="s">
        <v>21</v>
      </c>
      <c r="S139" s="21" t="s">
        <v>21</v>
      </c>
      <c r="T139" s="21" t="s">
        <v>21</v>
      </c>
      <c r="U139" s="21" t="s">
        <v>21</v>
      </c>
      <c r="V139" s="21" t="s">
        <v>21</v>
      </c>
      <c r="W139" s="73">
        <f t="shared" si="150"/>
        <v>13.5</v>
      </c>
      <c r="X139" s="74">
        <v>108</v>
      </c>
      <c r="Y139" s="74">
        <v>480</v>
      </c>
      <c r="Z139" s="63">
        <f t="shared" si="132"/>
        <v>1</v>
      </c>
      <c r="AA139" s="64">
        <f t="shared" si="147"/>
        <v>0.08</v>
      </c>
      <c r="AB139" s="63">
        <f t="shared" si="133"/>
        <v>8</v>
      </c>
      <c r="AC139" s="64">
        <f t="shared" si="148"/>
        <v>0.08</v>
      </c>
      <c r="AD139" s="63">
        <f t="shared" si="134"/>
        <v>30</v>
      </c>
      <c r="AE139" s="64">
        <f t="shared" si="149"/>
        <v>6.6666666666666666E-2</v>
      </c>
      <c r="AF139" s="69">
        <f t="shared" si="92"/>
        <v>0.47368421052631576</v>
      </c>
      <c r="AG139" s="65">
        <f t="shared" si="135"/>
        <v>3.5087719298245612E-2</v>
      </c>
      <c r="AH139" s="69">
        <f t="shared" si="136"/>
        <v>3.7894736842105261</v>
      </c>
      <c r="AI139" s="65">
        <f t="shared" si="137"/>
        <v>0.2807017543859649</v>
      </c>
      <c r="AJ139" s="69">
        <f t="shared" si="138"/>
        <v>16.842105263157894</v>
      </c>
      <c r="AK139" s="65">
        <f t="shared" si="139"/>
        <v>1.0526315789473681</v>
      </c>
      <c r="AL139" s="75"/>
      <c r="AM139" s="73">
        <f>AN139/8</f>
        <v>12.5</v>
      </c>
      <c r="AN139" s="18">
        <v>100</v>
      </c>
      <c r="AO139" s="18">
        <v>450</v>
      </c>
      <c r="AP139" s="16">
        <f t="shared" si="142"/>
        <v>0.43859649122807015</v>
      </c>
      <c r="AQ139" s="16">
        <f t="shared" si="143"/>
        <v>3.5087719298245612</v>
      </c>
      <c r="AR139" s="72">
        <f t="shared" si="144"/>
        <v>15.789473684210526</v>
      </c>
      <c r="AS139" s="21"/>
    </row>
    <row r="140" spans="1:45" s="8" customFormat="1" x14ac:dyDescent="0.25">
      <c r="A140" s="6" t="s">
        <v>485</v>
      </c>
      <c r="B140" s="6" t="s">
        <v>489</v>
      </c>
      <c r="C140" s="7" t="s">
        <v>490</v>
      </c>
      <c r="D140" s="9" t="s">
        <v>487</v>
      </c>
      <c r="E140" s="11" t="s">
        <v>488</v>
      </c>
      <c r="F140" s="11" t="s">
        <v>486</v>
      </c>
      <c r="G140" s="8" t="s">
        <v>19</v>
      </c>
      <c r="H140" s="8" t="s">
        <v>491</v>
      </c>
      <c r="I140" s="12" t="str">
        <f t="shared" si="151"/>
        <v>Paddington Arts Centre: Pyramid Room</v>
      </c>
      <c r="J140" s="13">
        <f t="shared" si="145"/>
        <v>30.183727080000001</v>
      </c>
      <c r="K140" s="13">
        <f t="shared" si="146"/>
        <v>29.855643090000001</v>
      </c>
      <c r="L140" s="14">
        <f t="shared" si="130"/>
        <v>901.15458282644795</v>
      </c>
      <c r="M140" s="50">
        <v>9.1999999999999993</v>
      </c>
      <c r="N140" s="50">
        <v>9.1</v>
      </c>
      <c r="O140" s="50">
        <f t="shared" si="131"/>
        <v>83.719999999999985</v>
      </c>
      <c r="P140" s="8" t="s">
        <v>21</v>
      </c>
      <c r="Q140" s="8" t="s">
        <v>21</v>
      </c>
      <c r="R140" s="8" t="s">
        <v>21</v>
      </c>
      <c r="S140" s="8" t="s">
        <v>21</v>
      </c>
      <c r="T140" s="8" t="s">
        <v>21</v>
      </c>
      <c r="U140" s="8" t="s">
        <v>21</v>
      </c>
      <c r="V140" s="8" t="s">
        <v>21</v>
      </c>
      <c r="W140" s="62">
        <v>38</v>
      </c>
      <c r="X140" s="71">
        <f>W140*8</f>
        <v>304</v>
      </c>
      <c r="Y140" s="71">
        <f>X140*5</f>
        <v>1520</v>
      </c>
      <c r="Z140" s="63">
        <f t="shared" si="132"/>
        <v>8</v>
      </c>
      <c r="AA140" s="64">
        <f t="shared" si="147"/>
        <v>0.26666666666666666</v>
      </c>
      <c r="AB140" s="63">
        <f t="shared" si="133"/>
        <v>64</v>
      </c>
      <c r="AC140" s="64">
        <f t="shared" si="148"/>
        <v>0.26666666666666666</v>
      </c>
      <c r="AD140" s="63">
        <f t="shared" si="134"/>
        <v>320</v>
      </c>
      <c r="AE140" s="64">
        <f t="shared" si="149"/>
        <v>0.26666666666666666</v>
      </c>
      <c r="AF140" s="69">
        <f t="shared" si="92"/>
        <v>0.45389393215480178</v>
      </c>
      <c r="AG140" s="65">
        <f t="shared" si="135"/>
        <v>9.5556617295747714E-2</v>
      </c>
      <c r="AH140" s="69">
        <f t="shared" si="136"/>
        <v>3.6311514572384143</v>
      </c>
      <c r="AI140" s="65">
        <f t="shared" si="137"/>
        <v>0.76445293836598172</v>
      </c>
      <c r="AJ140" s="69">
        <f t="shared" si="138"/>
        <v>18.15575728619207</v>
      </c>
      <c r="AK140" s="65">
        <f t="shared" si="139"/>
        <v>3.8222646918299077</v>
      </c>
      <c r="AL140" s="66"/>
      <c r="AM140" s="78">
        <v>30</v>
      </c>
      <c r="AN140" s="27">
        <f>AM140*8</f>
        <v>240</v>
      </c>
      <c r="AO140" s="27">
        <f>AN140*5</f>
        <v>1200</v>
      </c>
      <c r="AP140" s="16">
        <f t="shared" si="142"/>
        <v>0.35833731485905407</v>
      </c>
      <c r="AQ140" s="16">
        <f t="shared" si="143"/>
        <v>2.8666985188724325</v>
      </c>
      <c r="AR140" s="72">
        <f t="shared" si="144"/>
        <v>14.333492594362163</v>
      </c>
      <c r="AS140" s="8" t="s">
        <v>665</v>
      </c>
    </row>
    <row r="141" spans="1:45" s="8" customFormat="1" x14ac:dyDescent="0.25">
      <c r="A141" s="6" t="s">
        <v>485</v>
      </c>
      <c r="B141" s="6" t="s">
        <v>489</v>
      </c>
      <c r="C141" s="7" t="s">
        <v>490</v>
      </c>
      <c r="D141" s="9" t="s">
        <v>487</v>
      </c>
      <c r="E141" s="11" t="s">
        <v>488</v>
      </c>
      <c r="F141" s="11" t="s">
        <v>486</v>
      </c>
      <c r="G141" s="8" t="s">
        <v>19</v>
      </c>
      <c r="H141" s="8" t="s">
        <v>130</v>
      </c>
      <c r="I141" s="12" t="str">
        <f t="shared" si="151"/>
        <v>Paddington Arts Centre: Dance Studio</v>
      </c>
      <c r="J141" s="13">
        <f t="shared" si="145"/>
        <v>31.16797905</v>
      </c>
      <c r="K141" s="13">
        <f t="shared" si="146"/>
        <v>27.887139150000003</v>
      </c>
      <c r="L141" s="14">
        <f t="shared" si="130"/>
        <v>869.18576879163493</v>
      </c>
      <c r="M141" s="50">
        <v>9.5</v>
      </c>
      <c r="N141" s="50">
        <v>8.5</v>
      </c>
      <c r="O141" s="50">
        <f t="shared" si="131"/>
        <v>80.75</v>
      </c>
      <c r="P141" s="8" t="s">
        <v>21</v>
      </c>
      <c r="Q141" s="8" t="s">
        <v>21</v>
      </c>
      <c r="R141" s="8" t="s">
        <v>9</v>
      </c>
      <c r="S141" s="8" t="s">
        <v>21</v>
      </c>
      <c r="T141" s="8" t="s">
        <v>9</v>
      </c>
      <c r="U141" s="8" t="s">
        <v>21</v>
      </c>
      <c r="V141" s="8" t="s">
        <v>21</v>
      </c>
      <c r="W141" s="73">
        <f t="shared" si="150"/>
        <v>27.5</v>
      </c>
      <c r="X141" s="62">
        <v>220</v>
      </c>
      <c r="Y141" s="71">
        <f t="shared" ref="Y141:Y143" si="152">X141*5</f>
        <v>1100</v>
      </c>
      <c r="Z141" s="63">
        <f t="shared" si="132"/>
        <v>3.5</v>
      </c>
      <c r="AA141" s="64">
        <f t="shared" si="147"/>
        <v>0.14583333333333334</v>
      </c>
      <c r="AB141" s="63">
        <f t="shared" si="133"/>
        <v>45</v>
      </c>
      <c r="AC141" s="64">
        <f t="shared" si="148"/>
        <v>0.25714285714285712</v>
      </c>
      <c r="AD141" s="63">
        <f t="shared" si="134"/>
        <v>300</v>
      </c>
      <c r="AE141" s="64">
        <f t="shared" si="149"/>
        <v>0.375</v>
      </c>
      <c r="AF141" s="69">
        <f t="shared" si="92"/>
        <v>0.34055727554179566</v>
      </c>
      <c r="AG141" s="65">
        <f t="shared" si="135"/>
        <v>4.3343653250773995E-2</v>
      </c>
      <c r="AH141" s="69">
        <f t="shared" si="136"/>
        <v>2.7244582043343653</v>
      </c>
      <c r="AI141" s="65">
        <f t="shared" si="137"/>
        <v>0.55727554179566541</v>
      </c>
      <c r="AJ141" s="69">
        <f t="shared" si="138"/>
        <v>13.622291021671826</v>
      </c>
      <c r="AK141" s="65">
        <f t="shared" si="139"/>
        <v>3.7151702786377694</v>
      </c>
      <c r="AL141" s="66"/>
      <c r="AM141" s="78">
        <v>24</v>
      </c>
      <c r="AN141" s="15">
        <v>175</v>
      </c>
      <c r="AO141" s="15">
        <v>800</v>
      </c>
      <c r="AP141" s="16">
        <f t="shared" si="142"/>
        <v>0.29721362229102166</v>
      </c>
      <c r="AQ141" s="16">
        <f t="shared" si="143"/>
        <v>2.1671826625386998</v>
      </c>
      <c r="AR141" s="72">
        <f t="shared" si="144"/>
        <v>9.9071207430340564</v>
      </c>
      <c r="AS141" s="8" t="s">
        <v>665</v>
      </c>
    </row>
    <row r="142" spans="1:45" s="8" customFormat="1" x14ac:dyDescent="0.25">
      <c r="A142" s="6" t="s">
        <v>485</v>
      </c>
      <c r="B142" s="6" t="s">
        <v>489</v>
      </c>
      <c r="C142" s="7" t="s">
        <v>490</v>
      </c>
      <c r="D142" s="9" t="s">
        <v>487</v>
      </c>
      <c r="E142" s="11" t="s">
        <v>488</v>
      </c>
      <c r="F142" s="11" t="s">
        <v>486</v>
      </c>
      <c r="G142" s="8" t="s">
        <v>19</v>
      </c>
      <c r="H142" s="8" t="s">
        <v>152</v>
      </c>
      <c r="I142" s="12" t="str">
        <f t="shared" si="151"/>
        <v>Paddington Arts Centre: Green Room</v>
      </c>
      <c r="J142" s="13">
        <f t="shared" si="145"/>
        <v>24.606299249999999</v>
      </c>
      <c r="K142" s="13">
        <f t="shared" si="146"/>
        <v>12.303149625</v>
      </c>
      <c r="L142" s="14">
        <f t="shared" si="130"/>
        <v>302.73498139027527</v>
      </c>
      <c r="M142" s="50">
        <v>7.5</v>
      </c>
      <c r="N142" s="50">
        <v>3.75</v>
      </c>
      <c r="O142" s="50">
        <f t="shared" si="131"/>
        <v>28.125</v>
      </c>
      <c r="P142" s="8" t="s">
        <v>21</v>
      </c>
      <c r="Q142" s="8" t="s">
        <v>21</v>
      </c>
      <c r="R142" s="8" t="s">
        <v>21</v>
      </c>
      <c r="S142" s="8" t="s">
        <v>21</v>
      </c>
      <c r="T142" s="8" t="s">
        <v>21</v>
      </c>
      <c r="U142" s="8" t="s">
        <v>21</v>
      </c>
      <c r="V142" s="8" t="s">
        <v>21</v>
      </c>
      <c r="W142" s="62">
        <v>27</v>
      </c>
      <c r="X142" s="71">
        <f t="shared" ref="X142:X143" si="153">W142*8</f>
        <v>216</v>
      </c>
      <c r="Y142" s="71">
        <f t="shared" si="152"/>
        <v>1080</v>
      </c>
      <c r="Z142" s="63">
        <f t="shared" si="132"/>
        <v>2.5</v>
      </c>
      <c r="AA142" s="64">
        <f t="shared" si="147"/>
        <v>0.10204081632653061</v>
      </c>
      <c r="AB142" s="63">
        <f t="shared" si="133"/>
        <v>20</v>
      </c>
      <c r="AC142" s="64">
        <f t="shared" si="148"/>
        <v>0.10204081632653061</v>
      </c>
      <c r="AD142" s="63">
        <f t="shared" si="134"/>
        <v>100</v>
      </c>
      <c r="AE142" s="64">
        <f t="shared" si="149"/>
        <v>0.10204081632653061</v>
      </c>
      <c r="AF142" s="69">
        <f t="shared" si="92"/>
        <v>0.96</v>
      </c>
      <c r="AG142" s="65">
        <f t="shared" si="135"/>
        <v>8.8888888888888906E-2</v>
      </c>
      <c r="AH142" s="69">
        <f t="shared" si="136"/>
        <v>7.68</v>
      </c>
      <c r="AI142" s="65">
        <f t="shared" si="137"/>
        <v>0.71111111111111125</v>
      </c>
      <c r="AJ142" s="69">
        <f t="shared" si="138"/>
        <v>38.4</v>
      </c>
      <c r="AK142" s="65">
        <f t="shared" si="139"/>
        <v>3.5555555555555571</v>
      </c>
      <c r="AL142" s="66"/>
      <c r="AM142" s="78">
        <v>24.5</v>
      </c>
      <c r="AN142" s="27">
        <f>AM142*8</f>
        <v>196</v>
      </c>
      <c r="AO142" s="27">
        <f>AN142*5</f>
        <v>980</v>
      </c>
      <c r="AP142" s="16">
        <f t="shared" si="142"/>
        <v>0.87111111111111106</v>
      </c>
      <c r="AQ142" s="16">
        <f t="shared" si="143"/>
        <v>6.9688888888888885</v>
      </c>
      <c r="AR142" s="72">
        <f t="shared" si="144"/>
        <v>34.844444444444441</v>
      </c>
      <c r="AS142" s="8" t="s">
        <v>665</v>
      </c>
    </row>
    <row r="143" spans="1:45" s="8" customFormat="1" x14ac:dyDescent="0.25">
      <c r="A143" s="6" t="s">
        <v>485</v>
      </c>
      <c r="B143" s="6" t="s">
        <v>489</v>
      </c>
      <c r="C143" s="7" t="s">
        <v>490</v>
      </c>
      <c r="D143" s="9" t="s">
        <v>487</v>
      </c>
      <c r="E143" s="11" t="s">
        <v>488</v>
      </c>
      <c r="F143" s="11" t="s">
        <v>486</v>
      </c>
      <c r="G143" s="8" t="s">
        <v>19</v>
      </c>
      <c r="H143" s="8" t="s">
        <v>137</v>
      </c>
      <c r="I143" s="12" t="str">
        <f t="shared" si="151"/>
        <v>Paddington Arts Centre: Main Hall</v>
      </c>
      <c r="J143" s="13">
        <f t="shared" si="145"/>
        <v>47.244094560000001</v>
      </c>
      <c r="K143" s="13">
        <f t="shared" si="146"/>
        <v>45.931758600000002</v>
      </c>
      <c r="L143" s="14">
        <f t="shared" si="130"/>
        <v>2170.0043466054935</v>
      </c>
      <c r="M143" s="50">
        <v>14.4</v>
      </c>
      <c r="N143" s="50">
        <v>14</v>
      </c>
      <c r="O143" s="50">
        <f t="shared" si="131"/>
        <v>201.6</v>
      </c>
      <c r="P143" s="8" t="s">
        <v>21</v>
      </c>
      <c r="Q143" s="8" t="s">
        <v>21</v>
      </c>
      <c r="R143" s="8" t="s">
        <v>9</v>
      </c>
      <c r="S143" s="8" t="s">
        <v>9</v>
      </c>
      <c r="T143" s="8" t="s">
        <v>21</v>
      </c>
      <c r="U143" s="8" t="s">
        <v>21</v>
      </c>
      <c r="V143" s="8" t="s">
        <v>21</v>
      </c>
      <c r="W143" s="62">
        <v>66</v>
      </c>
      <c r="X143" s="71">
        <f t="shared" si="153"/>
        <v>528</v>
      </c>
      <c r="Y143" s="71">
        <f t="shared" si="152"/>
        <v>2640</v>
      </c>
      <c r="Z143" s="63">
        <f t="shared" si="132"/>
        <v>13.5</v>
      </c>
      <c r="AA143" s="64">
        <f t="shared" si="147"/>
        <v>0.25714285714285712</v>
      </c>
      <c r="AB143" s="63">
        <f t="shared" si="133"/>
        <v>108</v>
      </c>
      <c r="AC143" s="64">
        <f t="shared" si="148"/>
        <v>0.25714285714285712</v>
      </c>
      <c r="AD143" s="63">
        <f t="shared" si="134"/>
        <v>540</v>
      </c>
      <c r="AE143" s="64">
        <f t="shared" si="149"/>
        <v>0.25714285714285712</v>
      </c>
      <c r="AF143" s="69">
        <f t="shared" ref="AF143:AF206" si="154">W143/O143</f>
        <v>0.32738095238095238</v>
      </c>
      <c r="AG143" s="65">
        <f t="shared" si="135"/>
        <v>6.6964285714285698E-2</v>
      </c>
      <c r="AH143" s="69">
        <f t="shared" si="136"/>
        <v>2.6190476190476191</v>
      </c>
      <c r="AI143" s="65">
        <f t="shared" si="137"/>
        <v>0.53571428571428559</v>
      </c>
      <c r="AJ143" s="69">
        <f t="shared" si="138"/>
        <v>13.095238095238095</v>
      </c>
      <c r="AK143" s="65">
        <f t="shared" si="139"/>
        <v>2.6785714285714288</v>
      </c>
      <c r="AL143" s="66"/>
      <c r="AM143" s="78">
        <v>52.5</v>
      </c>
      <c r="AN143" s="27">
        <f>AM143*8</f>
        <v>420</v>
      </c>
      <c r="AO143" s="27">
        <f>AN143*5</f>
        <v>2100</v>
      </c>
      <c r="AP143" s="16">
        <f t="shared" si="142"/>
        <v>0.26041666666666669</v>
      </c>
      <c r="AQ143" s="16">
        <f t="shared" si="143"/>
        <v>2.0833333333333335</v>
      </c>
      <c r="AR143" s="72">
        <f t="shared" si="144"/>
        <v>10.416666666666666</v>
      </c>
      <c r="AS143" s="8" t="s">
        <v>665</v>
      </c>
    </row>
    <row r="144" spans="1:45" s="8" customFormat="1" x14ac:dyDescent="0.25">
      <c r="A144" s="21" t="s">
        <v>325</v>
      </c>
      <c r="B144" s="21" t="s">
        <v>326</v>
      </c>
      <c r="C144" s="21" t="s">
        <v>327</v>
      </c>
      <c r="D144" s="31" t="s">
        <v>328</v>
      </c>
      <c r="E144" s="11" t="s">
        <v>329</v>
      </c>
      <c r="F144" s="11" t="s">
        <v>330</v>
      </c>
      <c r="G144" s="12" t="s">
        <v>57</v>
      </c>
      <c r="H144" s="21" t="s">
        <v>253</v>
      </c>
      <c r="I144" s="12" t="str">
        <f t="shared" si="151"/>
        <v>Paines Plough: Rehearsal Room</v>
      </c>
      <c r="J144" s="12">
        <v>20</v>
      </c>
      <c r="K144" s="12">
        <v>15</v>
      </c>
      <c r="L144" s="23">
        <f t="shared" si="130"/>
        <v>300</v>
      </c>
      <c r="M144" s="51">
        <f>J144*0.3048</f>
        <v>6.0960000000000001</v>
      </c>
      <c r="N144" s="51">
        <f>K144*0.3048</f>
        <v>4.5720000000000001</v>
      </c>
      <c r="O144" s="37">
        <f t="shared" si="131"/>
        <v>27.870912000000001</v>
      </c>
      <c r="P144" s="21" t="s">
        <v>9</v>
      </c>
      <c r="Q144" s="21" t="s">
        <v>21</v>
      </c>
      <c r="R144" s="21" t="s">
        <v>21</v>
      </c>
      <c r="S144" s="21" t="s">
        <v>21</v>
      </c>
      <c r="T144" s="21" t="s">
        <v>21</v>
      </c>
      <c r="U144" s="21" t="s">
        <v>21</v>
      </c>
      <c r="V144" s="21" t="s">
        <v>21</v>
      </c>
      <c r="W144" s="73">
        <f>X144/8</f>
        <v>19.5</v>
      </c>
      <c r="X144" s="74">
        <f>130*1.2</f>
        <v>156</v>
      </c>
      <c r="Y144" s="74">
        <f>555*1.2</f>
        <v>666</v>
      </c>
      <c r="Z144" s="63">
        <f t="shared" si="132"/>
        <v>5.125</v>
      </c>
      <c r="AA144" s="64">
        <f t="shared" si="147"/>
        <v>0.35652173913043478</v>
      </c>
      <c r="AB144" s="63">
        <f t="shared" si="133"/>
        <v>41</v>
      </c>
      <c r="AC144" s="64">
        <f t="shared" si="148"/>
        <v>0.35652173913043478</v>
      </c>
      <c r="AD144" s="63">
        <f t="shared" si="134"/>
        <v>166</v>
      </c>
      <c r="AE144" s="64">
        <f t="shared" si="149"/>
        <v>0.33200000000000002</v>
      </c>
      <c r="AF144" s="69">
        <f t="shared" si="154"/>
        <v>0.69965417708613198</v>
      </c>
      <c r="AG144" s="65">
        <f t="shared" si="135"/>
        <v>0.1838834696187911</v>
      </c>
      <c r="AH144" s="69">
        <f t="shared" si="136"/>
        <v>5.5972334166890558</v>
      </c>
      <c r="AI144" s="65">
        <f t="shared" si="137"/>
        <v>1.4710677569503288</v>
      </c>
      <c r="AJ144" s="69">
        <f t="shared" si="138"/>
        <v>23.895881125095585</v>
      </c>
      <c r="AK144" s="65">
        <f t="shared" si="139"/>
        <v>5.9560304305793821</v>
      </c>
      <c r="AL144" s="75"/>
      <c r="AM144" s="73">
        <f>AN144/8</f>
        <v>14.375</v>
      </c>
      <c r="AN144" s="18">
        <v>115</v>
      </c>
      <c r="AO144" s="18">
        <v>500</v>
      </c>
      <c r="AP144" s="16">
        <f t="shared" si="142"/>
        <v>0.51577070746734088</v>
      </c>
      <c r="AQ144" s="16">
        <f t="shared" si="143"/>
        <v>4.1261656597387271</v>
      </c>
      <c r="AR144" s="72">
        <f t="shared" si="144"/>
        <v>17.939850694516203</v>
      </c>
      <c r="AS144" s="21" t="s">
        <v>385</v>
      </c>
    </row>
    <row r="145" spans="1:45" s="8" customFormat="1" x14ac:dyDescent="0.25">
      <c r="A145" s="21" t="s">
        <v>666</v>
      </c>
      <c r="B145" s="21" t="s">
        <v>667</v>
      </c>
      <c r="C145" s="21" t="s">
        <v>668</v>
      </c>
      <c r="D145" s="31" t="s">
        <v>669</v>
      </c>
      <c r="E145" s="11" t="s">
        <v>670</v>
      </c>
      <c r="F145" s="11" t="s">
        <v>671</v>
      </c>
      <c r="G145" s="12" t="s">
        <v>672</v>
      </c>
      <c r="H145" s="21" t="s">
        <v>673</v>
      </c>
      <c r="I145" s="12" t="str">
        <f t="shared" si="151"/>
        <v>Park Theatre: Morris Space</v>
      </c>
      <c r="J145" s="12"/>
      <c r="K145" s="12"/>
      <c r="L145" s="23"/>
      <c r="M145" s="51">
        <v>10</v>
      </c>
      <c r="N145" s="51">
        <v>6</v>
      </c>
      <c r="O145" s="37">
        <f t="shared" si="131"/>
        <v>60</v>
      </c>
      <c r="P145" s="21" t="s">
        <v>9</v>
      </c>
      <c r="Q145" s="21" t="s">
        <v>21</v>
      </c>
      <c r="R145" s="21" t="s">
        <v>9</v>
      </c>
      <c r="S145" s="21" t="s">
        <v>9</v>
      </c>
      <c r="T145" s="21" t="s">
        <v>21</v>
      </c>
      <c r="U145" s="21" t="s">
        <v>9</v>
      </c>
      <c r="V145" s="21" t="s">
        <v>21</v>
      </c>
      <c r="W145" s="73">
        <f>X145/8</f>
        <v>12.75</v>
      </c>
      <c r="X145" s="73">
        <f>Y145/5</f>
        <v>102</v>
      </c>
      <c r="Y145" s="74">
        <f>1.2*425</f>
        <v>510</v>
      </c>
      <c r="Z145" s="63">
        <f t="shared" si="132"/>
        <v>12.75</v>
      </c>
      <c r="AA145" s="64" t="s">
        <v>42</v>
      </c>
      <c r="AB145" s="63">
        <f t="shared" si="133"/>
        <v>102</v>
      </c>
      <c r="AC145" s="64" t="s">
        <v>42</v>
      </c>
      <c r="AD145" s="63">
        <f t="shared" si="134"/>
        <v>510</v>
      </c>
      <c r="AE145" s="64" t="s">
        <v>42</v>
      </c>
      <c r="AF145" s="69">
        <f t="shared" si="154"/>
        <v>0.21249999999999999</v>
      </c>
      <c r="AG145" s="65">
        <f t="shared" si="135"/>
        <v>0.21249999999999999</v>
      </c>
      <c r="AH145" s="69">
        <f t="shared" si="136"/>
        <v>1.7</v>
      </c>
      <c r="AI145" s="65">
        <f t="shared" si="137"/>
        <v>1.7</v>
      </c>
      <c r="AJ145" s="69">
        <f t="shared" si="138"/>
        <v>8.5</v>
      </c>
      <c r="AK145" s="65">
        <f t="shared" si="139"/>
        <v>8.5</v>
      </c>
      <c r="AL145" s="75"/>
      <c r="AM145" s="73"/>
      <c r="AN145" s="18"/>
      <c r="AO145" s="18"/>
      <c r="AP145" s="16">
        <f t="shared" si="142"/>
        <v>0</v>
      </c>
      <c r="AQ145" s="16">
        <f t="shared" si="143"/>
        <v>0</v>
      </c>
      <c r="AR145" s="72">
        <f t="shared" si="144"/>
        <v>0</v>
      </c>
      <c r="AS145" s="21"/>
    </row>
    <row r="146" spans="1:45" s="8" customFormat="1" x14ac:dyDescent="0.25">
      <c r="A146" s="6" t="s">
        <v>479</v>
      </c>
      <c r="B146" s="6" t="s">
        <v>480</v>
      </c>
      <c r="C146" s="7" t="s">
        <v>481</v>
      </c>
      <c r="D146" s="9" t="s">
        <v>674</v>
      </c>
      <c r="E146" s="11" t="s">
        <v>675</v>
      </c>
      <c r="F146" s="11" t="s">
        <v>483</v>
      </c>
      <c r="G146" s="8" t="s">
        <v>180</v>
      </c>
      <c r="H146" s="8" t="s">
        <v>107</v>
      </c>
      <c r="I146" s="12" t="str">
        <f t="shared" si="151"/>
        <v>Pembroke House Hall: Upper Hall</v>
      </c>
      <c r="J146" s="13">
        <f t="shared" ref="J146:J184" si="155">M146*3.2808399</f>
        <v>39.370078800000002</v>
      </c>
      <c r="K146" s="13">
        <f t="shared" ref="K146:K184" si="156">N146*3.2808399</f>
        <v>39.370078800000002</v>
      </c>
      <c r="L146" s="14">
        <f t="shared" si="130"/>
        <v>1550.0031047182097</v>
      </c>
      <c r="M146" s="50">
        <v>12</v>
      </c>
      <c r="N146" s="50">
        <v>12</v>
      </c>
      <c r="O146" s="50">
        <f t="shared" si="131"/>
        <v>144</v>
      </c>
      <c r="P146" s="8" t="s">
        <v>21</v>
      </c>
      <c r="Q146" s="8" t="s">
        <v>21</v>
      </c>
      <c r="R146" s="8" t="s">
        <v>21</v>
      </c>
      <c r="S146" s="8" t="s">
        <v>21</v>
      </c>
      <c r="T146" s="8" t="s">
        <v>9</v>
      </c>
      <c r="U146" s="8" t="s">
        <v>21</v>
      </c>
      <c r="V146" s="8" t="s">
        <v>21</v>
      </c>
      <c r="W146" s="62">
        <v>45</v>
      </c>
      <c r="X146" s="71">
        <f>W146*8</f>
        <v>360</v>
      </c>
      <c r="Y146" s="71">
        <f>X146*5</f>
        <v>1800</v>
      </c>
      <c r="Z146" s="63">
        <f t="shared" si="132"/>
        <v>0</v>
      </c>
      <c r="AA146" s="64">
        <f t="shared" ref="AA146:AA159" si="157">Z146/AM146</f>
        <v>0</v>
      </c>
      <c r="AB146" s="63">
        <f t="shared" si="133"/>
        <v>0</v>
      </c>
      <c r="AC146" s="64">
        <f t="shared" ref="AC146:AC159" si="158">AB146/AN146</f>
        <v>0</v>
      </c>
      <c r="AD146" s="63">
        <f t="shared" si="134"/>
        <v>0</v>
      </c>
      <c r="AE146" s="64">
        <f t="shared" ref="AE146:AE159" si="159">AD146/AO146</f>
        <v>0</v>
      </c>
      <c r="AF146" s="69">
        <f t="shared" si="154"/>
        <v>0.3125</v>
      </c>
      <c r="AG146" s="65">
        <f t="shared" si="135"/>
        <v>0</v>
      </c>
      <c r="AH146" s="69">
        <f t="shared" si="136"/>
        <v>2.5</v>
      </c>
      <c r="AI146" s="65">
        <f t="shared" si="137"/>
        <v>0</v>
      </c>
      <c r="AJ146" s="69">
        <f t="shared" si="138"/>
        <v>12.5</v>
      </c>
      <c r="AK146" s="65">
        <f t="shared" si="139"/>
        <v>0</v>
      </c>
      <c r="AL146" s="66"/>
      <c r="AM146" s="78">
        <v>45</v>
      </c>
      <c r="AN146" s="27">
        <f t="shared" ref="AN146:AN157" si="160">AM146*8</f>
        <v>360</v>
      </c>
      <c r="AO146" s="27">
        <f t="shared" ref="AO146:AO157" si="161">AN146*5</f>
        <v>1800</v>
      </c>
      <c r="AP146" s="16">
        <f t="shared" si="142"/>
        <v>0.3125</v>
      </c>
      <c r="AQ146" s="16">
        <f t="shared" si="143"/>
        <v>2.5</v>
      </c>
      <c r="AR146" s="72">
        <f t="shared" si="144"/>
        <v>12.5</v>
      </c>
    </row>
    <row r="147" spans="1:45" s="8" customFormat="1" x14ac:dyDescent="0.25">
      <c r="A147" s="6" t="s">
        <v>479</v>
      </c>
      <c r="B147" s="6" t="s">
        <v>480</v>
      </c>
      <c r="C147" s="7" t="s">
        <v>481</v>
      </c>
      <c r="D147" s="9" t="s">
        <v>674</v>
      </c>
      <c r="E147" s="11" t="s">
        <v>675</v>
      </c>
      <c r="F147" s="11" t="s">
        <v>483</v>
      </c>
      <c r="G147" s="8" t="s">
        <v>180</v>
      </c>
      <c r="H147" s="8" t="s">
        <v>108</v>
      </c>
      <c r="I147" s="12" t="str">
        <f t="shared" si="151"/>
        <v>Pembroke House Hall: Lower Hall</v>
      </c>
      <c r="J147" s="13">
        <f t="shared" si="155"/>
        <v>39.370078800000002</v>
      </c>
      <c r="K147" s="13">
        <f t="shared" si="156"/>
        <v>49.212598499999999</v>
      </c>
      <c r="L147" s="14">
        <f t="shared" si="130"/>
        <v>1937.5038808977617</v>
      </c>
      <c r="M147" s="50">
        <v>12</v>
      </c>
      <c r="N147" s="50">
        <v>15</v>
      </c>
      <c r="O147" s="50">
        <f t="shared" si="131"/>
        <v>180</v>
      </c>
      <c r="P147" s="8" t="s">
        <v>21</v>
      </c>
      <c r="Q147" s="8" t="s">
        <v>21</v>
      </c>
      <c r="R147" s="8" t="s">
        <v>21</v>
      </c>
      <c r="S147" s="8" t="s">
        <v>21</v>
      </c>
      <c r="T147" s="8" t="s">
        <v>9</v>
      </c>
      <c r="U147" s="8" t="s">
        <v>21</v>
      </c>
      <c r="V147" s="8" t="s">
        <v>21</v>
      </c>
      <c r="W147" s="62">
        <v>35</v>
      </c>
      <c r="X147" s="71">
        <f>W147*8</f>
        <v>280</v>
      </c>
      <c r="Y147" s="71">
        <f>X147*5</f>
        <v>1400</v>
      </c>
      <c r="Z147" s="63">
        <f t="shared" si="132"/>
        <v>0</v>
      </c>
      <c r="AA147" s="64">
        <f t="shared" si="157"/>
        <v>0</v>
      </c>
      <c r="AB147" s="63">
        <f t="shared" si="133"/>
        <v>0</v>
      </c>
      <c r="AC147" s="64">
        <f t="shared" si="158"/>
        <v>0</v>
      </c>
      <c r="AD147" s="63">
        <f t="shared" si="134"/>
        <v>0</v>
      </c>
      <c r="AE147" s="64">
        <f t="shared" si="159"/>
        <v>0</v>
      </c>
      <c r="AF147" s="69">
        <f t="shared" si="154"/>
        <v>0.19444444444444445</v>
      </c>
      <c r="AG147" s="65">
        <f t="shared" si="135"/>
        <v>0</v>
      </c>
      <c r="AH147" s="69">
        <f t="shared" si="136"/>
        <v>1.5555555555555556</v>
      </c>
      <c r="AI147" s="65">
        <f t="shared" si="137"/>
        <v>0</v>
      </c>
      <c r="AJ147" s="69">
        <f t="shared" si="138"/>
        <v>7.7777777777777777</v>
      </c>
      <c r="AK147" s="65">
        <f t="shared" si="139"/>
        <v>0</v>
      </c>
      <c r="AL147" s="66"/>
      <c r="AM147" s="78">
        <v>35</v>
      </c>
      <c r="AN147" s="27">
        <f t="shared" si="160"/>
        <v>280</v>
      </c>
      <c r="AO147" s="27">
        <f t="shared" si="161"/>
        <v>1400</v>
      </c>
      <c r="AP147" s="16">
        <f t="shared" si="142"/>
        <v>0.19444444444444445</v>
      </c>
      <c r="AQ147" s="16">
        <f t="shared" si="143"/>
        <v>1.5555555555555556</v>
      </c>
      <c r="AR147" s="72">
        <f t="shared" si="144"/>
        <v>7.7777777777777777</v>
      </c>
      <c r="AS147" s="8" t="s">
        <v>484</v>
      </c>
    </row>
    <row r="148" spans="1:45" s="8" customFormat="1" x14ac:dyDescent="0.25">
      <c r="A148" s="21" t="s">
        <v>331</v>
      </c>
      <c r="B148" s="12" t="s">
        <v>332</v>
      </c>
      <c r="C148" s="12" t="s">
        <v>333</v>
      </c>
      <c r="D148" s="31" t="s">
        <v>334</v>
      </c>
      <c r="E148" s="12" t="s">
        <v>42</v>
      </c>
      <c r="F148" s="11" t="s">
        <v>335</v>
      </c>
      <c r="G148" s="12" t="s">
        <v>268</v>
      </c>
      <c r="H148" s="12" t="s">
        <v>100</v>
      </c>
      <c r="I148" s="12" t="str">
        <f t="shared" si="151"/>
        <v>Pineapple: Studio 1</v>
      </c>
      <c r="J148" s="23">
        <f t="shared" si="155"/>
        <v>32.808399000000001</v>
      </c>
      <c r="K148" s="23">
        <f t="shared" si="156"/>
        <v>36.089238899999998</v>
      </c>
      <c r="L148" s="23">
        <f t="shared" si="130"/>
        <v>1184.030149437521</v>
      </c>
      <c r="M148" s="37">
        <v>10</v>
      </c>
      <c r="N148" s="37">
        <v>11</v>
      </c>
      <c r="O148" s="37">
        <f t="shared" si="131"/>
        <v>110</v>
      </c>
      <c r="P148" s="12" t="s">
        <v>21</v>
      </c>
      <c r="Q148" s="12" t="s">
        <v>21</v>
      </c>
      <c r="R148" s="12" t="s">
        <v>9</v>
      </c>
      <c r="S148" s="12" t="s">
        <v>21</v>
      </c>
      <c r="T148" s="12" t="s">
        <v>9</v>
      </c>
      <c r="U148" s="12" t="s">
        <v>9</v>
      </c>
      <c r="V148" s="12" t="s">
        <v>9</v>
      </c>
      <c r="W148" s="62">
        <v>54</v>
      </c>
      <c r="X148" s="71">
        <f t="shared" ref="X148:X157" si="162">W148*8</f>
        <v>432</v>
      </c>
      <c r="Y148" s="71">
        <f t="shared" ref="Y148:Y157" si="163">X148*5</f>
        <v>2160</v>
      </c>
      <c r="Z148" s="63">
        <f t="shared" si="132"/>
        <v>12</v>
      </c>
      <c r="AA148" s="64">
        <f t="shared" si="157"/>
        <v>0.2857142857142857</v>
      </c>
      <c r="AB148" s="63">
        <f t="shared" si="133"/>
        <v>96</v>
      </c>
      <c r="AC148" s="64">
        <f t="shared" si="158"/>
        <v>0.2857142857142857</v>
      </c>
      <c r="AD148" s="63">
        <f t="shared" si="134"/>
        <v>480</v>
      </c>
      <c r="AE148" s="64">
        <f t="shared" si="159"/>
        <v>0.2857142857142857</v>
      </c>
      <c r="AF148" s="69">
        <f t="shared" si="154"/>
        <v>0.49090909090909091</v>
      </c>
      <c r="AG148" s="65">
        <f t="shared" si="135"/>
        <v>0.10909090909090907</v>
      </c>
      <c r="AH148" s="69">
        <f t="shared" si="136"/>
        <v>3.9272727272727272</v>
      </c>
      <c r="AI148" s="65">
        <f t="shared" si="137"/>
        <v>0.87272727272727257</v>
      </c>
      <c r="AJ148" s="69">
        <f t="shared" si="138"/>
        <v>19.636363636363637</v>
      </c>
      <c r="AK148" s="65">
        <f t="shared" si="139"/>
        <v>4.3636363636363633</v>
      </c>
      <c r="AL148" s="75"/>
      <c r="AM148" s="19">
        <v>42</v>
      </c>
      <c r="AN148" s="20">
        <f t="shared" si="160"/>
        <v>336</v>
      </c>
      <c r="AO148" s="20">
        <f t="shared" si="161"/>
        <v>1680</v>
      </c>
      <c r="AP148" s="16">
        <f t="shared" si="142"/>
        <v>0.38181818181818183</v>
      </c>
      <c r="AQ148" s="16">
        <f t="shared" si="143"/>
        <v>3.0545454545454547</v>
      </c>
      <c r="AR148" s="72">
        <f t="shared" si="144"/>
        <v>15.272727272727273</v>
      </c>
      <c r="AS148" s="12"/>
    </row>
    <row r="149" spans="1:45" s="8" customFormat="1" x14ac:dyDescent="0.25">
      <c r="A149" s="21" t="s">
        <v>331</v>
      </c>
      <c r="B149" s="12" t="s">
        <v>332</v>
      </c>
      <c r="C149" s="12" t="s">
        <v>333</v>
      </c>
      <c r="D149" s="31" t="s">
        <v>334</v>
      </c>
      <c r="E149" s="12" t="s">
        <v>42</v>
      </c>
      <c r="F149" s="11" t="s">
        <v>335</v>
      </c>
      <c r="G149" s="12" t="s">
        <v>268</v>
      </c>
      <c r="H149" s="12" t="s">
        <v>101</v>
      </c>
      <c r="I149" s="12" t="str">
        <f t="shared" si="151"/>
        <v>Pineapple: Studio 2</v>
      </c>
      <c r="J149" s="23">
        <f t="shared" si="155"/>
        <v>36.089238899999998</v>
      </c>
      <c r="K149" s="23">
        <f t="shared" si="156"/>
        <v>19.685039400000001</v>
      </c>
      <c r="L149" s="23">
        <f t="shared" si="130"/>
        <v>710.41808966251267</v>
      </c>
      <c r="M149" s="37">
        <v>11</v>
      </c>
      <c r="N149" s="37">
        <v>6</v>
      </c>
      <c r="O149" s="37">
        <f t="shared" si="131"/>
        <v>66</v>
      </c>
      <c r="P149" s="12" t="s">
        <v>21</v>
      </c>
      <c r="Q149" s="12" t="s">
        <v>21</v>
      </c>
      <c r="R149" s="12" t="s">
        <v>9</v>
      </c>
      <c r="S149" s="12" t="s">
        <v>21</v>
      </c>
      <c r="T149" s="12" t="s">
        <v>9</v>
      </c>
      <c r="U149" s="12" t="s">
        <v>9</v>
      </c>
      <c r="V149" s="12" t="s">
        <v>9</v>
      </c>
      <c r="W149" s="62">
        <v>44.4</v>
      </c>
      <c r="X149" s="71">
        <f t="shared" si="162"/>
        <v>355.2</v>
      </c>
      <c r="Y149" s="71">
        <f t="shared" si="163"/>
        <v>1776</v>
      </c>
      <c r="Z149" s="63">
        <f t="shared" si="132"/>
        <v>9.3999999999999986</v>
      </c>
      <c r="AA149" s="64">
        <f t="shared" si="157"/>
        <v>0.26857142857142852</v>
      </c>
      <c r="AB149" s="63">
        <f t="shared" si="133"/>
        <v>75.199999999999989</v>
      </c>
      <c r="AC149" s="64">
        <f t="shared" si="158"/>
        <v>0.26857142857142852</v>
      </c>
      <c r="AD149" s="63">
        <f t="shared" si="134"/>
        <v>376</v>
      </c>
      <c r="AE149" s="64">
        <f t="shared" si="159"/>
        <v>0.26857142857142857</v>
      </c>
      <c r="AF149" s="69">
        <f t="shared" si="154"/>
        <v>0.67272727272727273</v>
      </c>
      <c r="AG149" s="65">
        <f t="shared" si="135"/>
        <v>0.14242424242424245</v>
      </c>
      <c r="AH149" s="69">
        <f t="shared" si="136"/>
        <v>5.3818181818181818</v>
      </c>
      <c r="AI149" s="65">
        <f t="shared" si="137"/>
        <v>1.1393939393939396</v>
      </c>
      <c r="AJ149" s="69">
        <f t="shared" si="138"/>
        <v>26.90909090909091</v>
      </c>
      <c r="AK149" s="65">
        <f t="shared" si="139"/>
        <v>5.696969696969699</v>
      </c>
      <c r="AL149" s="75"/>
      <c r="AM149" s="19">
        <v>35</v>
      </c>
      <c r="AN149" s="20">
        <f t="shared" si="160"/>
        <v>280</v>
      </c>
      <c r="AO149" s="20">
        <f t="shared" si="161"/>
        <v>1400</v>
      </c>
      <c r="AP149" s="16">
        <f t="shared" si="142"/>
        <v>0.53030303030303028</v>
      </c>
      <c r="AQ149" s="16">
        <f t="shared" si="143"/>
        <v>4.2424242424242422</v>
      </c>
      <c r="AR149" s="72">
        <f t="shared" si="144"/>
        <v>21.212121212121211</v>
      </c>
      <c r="AS149" s="12"/>
    </row>
    <row r="150" spans="1:45" s="8" customFormat="1" x14ac:dyDescent="0.25">
      <c r="A150" s="21" t="s">
        <v>331</v>
      </c>
      <c r="B150" s="12" t="s">
        <v>332</v>
      </c>
      <c r="C150" s="12" t="s">
        <v>333</v>
      </c>
      <c r="D150" s="31" t="s">
        <v>334</v>
      </c>
      <c r="E150" s="12" t="s">
        <v>42</v>
      </c>
      <c r="F150" s="11" t="s">
        <v>335</v>
      </c>
      <c r="G150" s="12" t="s">
        <v>268</v>
      </c>
      <c r="H150" s="12" t="s">
        <v>92</v>
      </c>
      <c r="I150" s="12" t="str">
        <f t="shared" si="151"/>
        <v>Pineapple: Studio 5</v>
      </c>
      <c r="J150" s="23">
        <f t="shared" si="155"/>
        <v>19.685039400000001</v>
      </c>
      <c r="K150" s="23">
        <f t="shared" si="156"/>
        <v>26.246719200000001</v>
      </c>
      <c r="L150" s="23">
        <f t="shared" si="130"/>
        <v>516.66770157273652</v>
      </c>
      <c r="M150" s="37">
        <v>6</v>
      </c>
      <c r="N150" s="37">
        <v>8</v>
      </c>
      <c r="O150" s="37">
        <f t="shared" si="131"/>
        <v>48</v>
      </c>
      <c r="P150" s="12" t="s">
        <v>21</v>
      </c>
      <c r="Q150" s="12" t="s">
        <v>21</v>
      </c>
      <c r="R150" s="12" t="s">
        <v>9</v>
      </c>
      <c r="S150" s="12" t="s">
        <v>21</v>
      </c>
      <c r="T150" s="12" t="s">
        <v>9</v>
      </c>
      <c r="U150" s="12" t="s">
        <v>9</v>
      </c>
      <c r="V150" s="12" t="s">
        <v>9</v>
      </c>
      <c r="W150" s="62">
        <v>36</v>
      </c>
      <c r="X150" s="71">
        <f t="shared" si="162"/>
        <v>288</v>
      </c>
      <c r="Y150" s="71">
        <f t="shared" si="163"/>
        <v>1440</v>
      </c>
      <c r="Z150" s="63">
        <f t="shared" si="132"/>
        <v>8</v>
      </c>
      <c r="AA150" s="64">
        <f t="shared" si="157"/>
        <v>0.2857142857142857</v>
      </c>
      <c r="AB150" s="63">
        <f t="shared" si="133"/>
        <v>64</v>
      </c>
      <c r="AC150" s="64">
        <f t="shared" si="158"/>
        <v>0.2857142857142857</v>
      </c>
      <c r="AD150" s="63">
        <f t="shared" si="134"/>
        <v>320</v>
      </c>
      <c r="AE150" s="64">
        <f t="shared" si="159"/>
        <v>0.2857142857142857</v>
      </c>
      <c r="AF150" s="69">
        <f t="shared" si="154"/>
        <v>0.75</v>
      </c>
      <c r="AG150" s="65">
        <f t="shared" si="135"/>
        <v>0.16666666666666663</v>
      </c>
      <c r="AH150" s="69">
        <f t="shared" si="136"/>
        <v>6</v>
      </c>
      <c r="AI150" s="65">
        <f t="shared" si="137"/>
        <v>1.333333333333333</v>
      </c>
      <c r="AJ150" s="69">
        <f t="shared" si="138"/>
        <v>30</v>
      </c>
      <c r="AK150" s="65">
        <f t="shared" si="139"/>
        <v>6.6666666666666679</v>
      </c>
      <c r="AL150" s="75"/>
      <c r="AM150" s="19">
        <v>28</v>
      </c>
      <c r="AN150" s="20">
        <f t="shared" si="160"/>
        <v>224</v>
      </c>
      <c r="AO150" s="20">
        <f t="shared" si="161"/>
        <v>1120</v>
      </c>
      <c r="AP150" s="16">
        <f t="shared" si="142"/>
        <v>0.58333333333333337</v>
      </c>
      <c r="AQ150" s="16">
        <f t="shared" si="143"/>
        <v>4.666666666666667</v>
      </c>
      <c r="AR150" s="72">
        <f t="shared" si="144"/>
        <v>23.333333333333332</v>
      </c>
      <c r="AS150" s="12"/>
    </row>
    <row r="151" spans="1:45" s="8" customFormat="1" x14ac:dyDescent="0.25">
      <c r="A151" s="21" t="s">
        <v>331</v>
      </c>
      <c r="B151" s="12" t="s">
        <v>332</v>
      </c>
      <c r="C151" s="12" t="s">
        <v>333</v>
      </c>
      <c r="D151" s="31" t="s">
        <v>334</v>
      </c>
      <c r="E151" s="12" t="s">
        <v>42</v>
      </c>
      <c r="F151" s="11" t="s">
        <v>335</v>
      </c>
      <c r="G151" s="12" t="s">
        <v>268</v>
      </c>
      <c r="H151" s="12" t="s">
        <v>161</v>
      </c>
      <c r="I151" s="12" t="str">
        <f t="shared" si="151"/>
        <v>Pineapple: Studio 6</v>
      </c>
      <c r="J151" s="23">
        <f t="shared" si="155"/>
        <v>19.685039400000001</v>
      </c>
      <c r="K151" s="23">
        <f t="shared" si="156"/>
        <v>26.246719200000001</v>
      </c>
      <c r="L151" s="23">
        <f t="shared" si="130"/>
        <v>516.66770157273652</v>
      </c>
      <c r="M151" s="37">
        <v>6</v>
      </c>
      <c r="N151" s="37">
        <v>8</v>
      </c>
      <c r="O151" s="37">
        <f t="shared" si="131"/>
        <v>48</v>
      </c>
      <c r="P151" s="12" t="s">
        <v>21</v>
      </c>
      <c r="Q151" s="12" t="s">
        <v>21</v>
      </c>
      <c r="R151" s="12" t="s">
        <v>9</v>
      </c>
      <c r="S151" s="12" t="s">
        <v>21</v>
      </c>
      <c r="T151" s="12" t="s">
        <v>9</v>
      </c>
      <c r="U151" s="12" t="s">
        <v>9</v>
      </c>
      <c r="V151" s="12" t="s">
        <v>9</v>
      </c>
      <c r="W151" s="62">
        <v>36</v>
      </c>
      <c r="X151" s="71">
        <f t="shared" si="162"/>
        <v>288</v>
      </c>
      <c r="Y151" s="71">
        <f t="shared" si="163"/>
        <v>1440</v>
      </c>
      <c r="Z151" s="63">
        <f t="shared" si="132"/>
        <v>8</v>
      </c>
      <c r="AA151" s="64">
        <f t="shared" si="157"/>
        <v>0.2857142857142857</v>
      </c>
      <c r="AB151" s="63">
        <f t="shared" si="133"/>
        <v>64</v>
      </c>
      <c r="AC151" s="64">
        <f t="shared" si="158"/>
        <v>0.2857142857142857</v>
      </c>
      <c r="AD151" s="63">
        <f t="shared" si="134"/>
        <v>320</v>
      </c>
      <c r="AE151" s="64">
        <f t="shared" si="159"/>
        <v>0.2857142857142857</v>
      </c>
      <c r="AF151" s="69">
        <f t="shared" si="154"/>
        <v>0.75</v>
      </c>
      <c r="AG151" s="65">
        <f t="shared" si="135"/>
        <v>0.16666666666666663</v>
      </c>
      <c r="AH151" s="69">
        <f t="shared" si="136"/>
        <v>6</v>
      </c>
      <c r="AI151" s="65">
        <f t="shared" si="137"/>
        <v>1.333333333333333</v>
      </c>
      <c r="AJ151" s="69">
        <f t="shared" si="138"/>
        <v>30</v>
      </c>
      <c r="AK151" s="65">
        <f t="shared" si="139"/>
        <v>6.6666666666666679</v>
      </c>
      <c r="AL151" s="75"/>
      <c r="AM151" s="19">
        <v>28</v>
      </c>
      <c r="AN151" s="20">
        <f t="shared" si="160"/>
        <v>224</v>
      </c>
      <c r="AO151" s="20">
        <f t="shared" si="161"/>
        <v>1120</v>
      </c>
      <c r="AP151" s="16">
        <f t="shared" si="142"/>
        <v>0.58333333333333337</v>
      </c>
      <c r="AQ151" s="16">
        <f t="shared" si="143"/>
        <v>4.666666666666667</v>
      </c>
      <c r="AR151" s="72">
        <f t="shared" si="144"/>
        <v>23.333333333333332</v>
      </c>
      <c r="AS151" s="12"/>
    </row>
    <row r="152" spans="1:45" s="8" customFormat="1" x14ac:dyDescent="0.25">
      <c r="A152" s="21" t="s">
        <v>331</v>
      </c>
      <c r="B152" s="12" t="s">
        <v>332</v>
      </c>
      <c r="C152" s="12" t="s">
        <v>333</v>
      </c>
      <c r="D152" s="31" t="s">
        <v>334</v>
      </c>
      <c r="E152" s="12" t="s">
        <v>42</v>
      </c>
      <c r="F152" s="11" t="s">
        <v>335</v>
      </c>
      <c r="G152" s="12" t="s">
        <v>268</v>
      </c>
      <c r="H152" s="12" t="s">
        <v>336</v>
      </c>
      <c r="I152" s="12" t="str">
        <f t="shared" si="151"/>
        <v>Pineapple: Studio 7</v>
      </c>
      <c r="J152" s="23">
        <f t="shared" si="155"/>
        <v>62.335958099999999</v>
      </c>
      <c r="K152" s="23">
        <f t="shared" si="156"/>
        <v>29.527559100000001</v>
      </c>
      <c r="L152" s="23">
        <f t="shared" si="130"/>
        <v>1840.6286868528737</v>
      </c>
      <c r="M152" s="37">
        <v>19</v>
      </c>
      <c r="N152" s="37">
        <v>9</v>
      </c>
      <c r="O152" s="37">
        <f t="shared" si="131"/>
        <v>171</v>
      </c>
      <c r="P152" s="12" t="s">
        <v>21</v>
      </c>
      <c r="Q152" s="12" t="s">
        <v>21</v>
      </c>
      <c r="R152" s="12" t="s">
        <v>9</v>
      </c>
      <c r="S152" s="12" t="s">
        <v>21</v>
      </c>
      <c r="T152" s="12" t="s">
        <v>9</v>
      </c>
      <c r="U152" s="12" t="s">
        <v>9</v>
      </c>
      <c r="V152" s="12" t="s">
        <v>9</v>
      </c>
      <c r="W152" s="62">
        <v>68.399999999999991</v>
      </c>
      <c r="X152" s="71">
        <f t="shared" si="162"/>
        <v>547.19999999999993</v>
      </c>
      <c r="Y152" s="71">
        <f t="shared" si="163"/>
        <v>2735.9999999999995</v>
      </c>
      <c r="Z152" s="63">
        <f t="shared" si="132"/>
        <v>18.399999999999991</v>
      </c>
      <c r="AA152" s="64">
        <f t="shared" si="157"/>
        <v>0.36799999999999983</v>
      </c>
      <c r="AB152" s="63">
        <f t="shared" si="133"/>
        <v>147.19999999999993</v>
      </c>
      <c r="AC152" s="64">
        <f t="shared" si="158"/>
        <v>0.36799999999999983</v>
      </c>
      <c r="AD152" s="63">
        <f t="shared" si="134"/>
        <v>735.99999999999955</v>
      </c>
      <c r="AE152" s="64">
        <f t="shared" si="159"/>
        <v>0.36799999999999977</v>
      </c>
      <c r="AF152" s="69">
        <f t="shared" si="154"/>
        <v>0.39999999999999997</v>
      </c>
      <c r="AG152" s="65">
        <f t="shared" si="135"/>
        <v>0.10760233918128653</v>
      </c>
      <c r="AH152" s="69">
        <f t="shared" si="136"/>
        <v>3.1999999999999997</v>
      </c>
      <c r="AI152" s="65">
        <f t="shared" si="137"/>
        <v>0.86081871345029226</v>
      </c>
      <c r="AJ152" s="69">
        <f t="shared" si="138"/>
        <v>15.999999999999998</v>
      </c>
      <c r="AK152" s="65">
        <f t="shared" si="139"/>
        <v>4.30409356725146</v>
      </c>
      <c r="AL152" s="75"/>
      <c r="AM152" s="19">
        <v>50</v>
      </c>
      <c r="AN152" s="20">
        <f t="shared" si="160"/>
        <v>400</v>
      </c>
      <c r="AO152" s="20">
        <f t="shared" si="161"/>
        <v>2000</v>
      </c>
      <c r="AP152" s="16">
        <f t="shared" si="142"/>
        <v>0.29239766081871343</v>
      </c>
      <c r="AQ152" s="16">
        <f t="shared" si="143"/>
        <v>2.3391812865497075</v>
      </c>
      <c r="AR152" s="72">
        <f t="shared" si="144"/>
        <v>11.695906432748538</v>
      </c>
      <c r="AS152" s="12"/>
    </row>
    <row r="153" spans="1:45" s="8" customFormat="1" x14ac:dyDescent="0.25">
      <c r="A153" s="21" t="s">
        <v>331</v>
      </c>
      <c r="B153" s="12" t="s">
        <v>332</v>
      </c>
      <c r="C153" s="12" t="s">
        <v>333</v>
      </c>
      <c r="D153" s="31" t="s">
        <v>334</v>
      </c>
      <c r="E153" s="12" t="s">
        <v>42</v>
      </c>
      <c r="F153" s="11" t="s">
        <v>335</v>
      </c>
      <c r="G153" s="12" t="s">
        <v>268</v>
      </c>
      <c r="H153" s="12" t="s">
        <v>337</v>
      </c>
      <c r="I153" s="12" t="str">
        <f t="shared" si="151"/>
        <v>Pineapple: Studio 9</v>
      </c>
      <c r="J153" s="23">
        <f t="shared" si="155"/>
        <v>32.808399000000001</v>
      </c>
      <c r="K153" s="23">
        <f t="shared" si="156"/>
        <v>42.650918700000005</v>
      </c>
      <c r="L153" s="23">
        <f t="shared" si="130"/>
        <v>1399.3083584261615</v>
      </c>
      <c r="M153" s="37">
        <v>10</v>
      </c>
      <c r="N153" s="37">
        <v>13</v>
      </c>
      <c r="O153" s="37">
        <f t="shared" si="131"/>
        <v>130</v>
      </c>
      <c r="P153" s="12" t="s">
        <v>21</v>
      </c>
      <c r="Q153" s="12" t="s">
        <v>21</v>
      </c>
      <c r="R153" s="12" t="s">
        <v>9</v>
      </c>
      <c r="S153" s="12" t="s">
        <v>21</v>
      </c>
      <c r="T153" s="12" t="s">
        <v>9</v>
      </c>
      <c r="U153" s="12" t="s">
        <v>9</v>
      </c>
      <c r="V153" s="12" t="s">
        <v>9</v>
      </c>
      <c r="W153" s="62">
        <v>52.8</v>
      </c>
      <c r="X153" s="71">
        <f t="shared" si="162"/>
        <v>422.4</v>
      </c>
      <c r="Y153" s="71">
        <f t="shared" si="163"/>
        <v>2112</v>
      </c>
      <c r="Z153" s="63">
        <f t="shared" si="132"/>
        <v>10.799999999999997</v>
      </c>
      <c r="AA153" s="64">
        <f t="shared" si="157"/>
        <v>0.25714285714285706</v>
      </c>
      <c r="AB153" s="63">
        <f t="shared" si="133"/>
        <v>86.399999999999977</v>
      </c>
      <c r="AC153" s="64">
        <f t="shared" si="158"/>
        <v>0.25714285714285706</v>
      </c>
      <c r="AD153" s="63">
        <f t="shared" si="134"/>
        <v>432</v>
      </c>
      <c r="AE153" s="64">
        <f t="shared" si="159"/>
        <v>0.25714285714285712</v>
      </c>
      <c r="AF153" s="69">
        <f t="shared" si="154"/>
        <v>0.40615384615384614</v>
      </c>
      <c r="AG153" s="65">
        <f t="shared" si="135"/>
        <v>8.3076923076923048E-2</v>
      </c>
      <c r="AH153" s="69">
        <f t="shared" si="136"/>
        <v>3.2492307692307691</v>
      </c>
      <c r="AI153" s="65">
        <f t="shared" si="137"/>
        <v>0.66461538461538439</v>
      </c>
      <c r="AJ153" s="69">
        <f t="shared" si="138"/>
        <v>16.246153846153845</v>
      </c>
      <c r="AK153" s="65">
        <f t="shared" si="139"/>
        <v>3.3230769230769219</v>
      </c>
      <c r="AL153" s="75"/>
      <c r="AM153" s="19">
        <v>42</v>
      </c>
      <c r="AN153" s="20">
        <f t="shared" si="160"/>
        <v>336</v>
      </c>
      <c r="AO153" s="20">
        <f t="shared" si="161"/>
        <v>1680</v>
      </c>
      <c r="AP153" s="16">
        <f t="shared" si="142"/>
        <v>0.32307692307692309</v>
      </c>
      <c r="AQ153" s="16">
        <f t="shared" si="143"/>
        <v>2.5846153846153848</v>
      </c>
      <c r="AR153" s="72">
        <f t="shared" si="144"/>
        <v>12.923076923076923</v>
      </c>
      <c r="AS153" s="12"/>
    </row>
    <row r="154" spans="1:45" s="8" customFormat="1" x14ac:dyDescent="0.25">
      <c r="A154" s="21" t="s">
        <v>331</v>
      </c>
      <c r="B154" s="12" t="s">
        <v>332</v>
      </c>
      <c r="C154" s="12" t="s">
        <v>333</v>
      </c>
      <c r="D154" s="31" t="s">
        <v>334</v>
      </c>
      <c r="E154" s="12" t="s">
        <v>42</v>
      </c>
      <c r="F154" s="11" t="s">
        <v>335</v>
      </c>
      <c r="G154" s="12" t="s">
        <v>268</v>
      </c>
      <c r="H154" s="12" t="s">
        <v>162</v>
      </c>
      <c r="I154" s="12" t="str">
        <f t="shared" si="151"/>
        <v>Pineapple: Studio 10</v>
      </c>
      <c r="J154" s="23">
        <f t="shared" si="155"/>
        <v>29.527559100000001</v>
      </c>
      <c r="K154" s="23">
        <f t="shared" si="156"/>
        <v>19.685039400000001</v>
      </c>
      <c r="L154" s="23">
        <f t="shared" si="130"/>
        <v>581.25116426932857</v>
      </c>
      <c r="M154" s="37">
        <v>9</v>
      </c>
      <c r="N154" s="37">
        <v>6</v>
      </c>
      <c r="O154" s="37">
        <f t="shared" si="131"/>
        <v>54</v>
      </c>
      <c r="P154" s="12" t="s">
        <v>21</v>
      </c>
      <c r="Q154" s="12" t="s">
        <v>21</v>
      </c>
      <c r="R154" s="12" t="s">
        <v>9</v>
      </c>
      <c r="S154" s="12" t="s">
        <v>21</v>
      </c>
      <c r="T154" s="12" t="s">
        <v>9</v>
      </c>
      <c r="U154" s="12" t="s">
        <v>9</v>
      </c>
      <c r="V154" s="12" t="s">
        <v>9</v>
      </c>
      <c r="W154" s="62">
        <v>40.799999999999997</v>
      </c>
      <c r="X154" s="71">
        <f t="shared" si="162"/>
        <v>326.39999999999998</v>
      </c>
      <c r="Y154" s="71">
        <f t="shared" si="163"/>
        <v>1632</v>
      </c>
      <c r="Z154" s="63">
        <f t="shared" si="132"/>
        <v>8.7999999999999972</v>
      </c>
      <c r="AA154" s="64">
        <f t="shared" si="157"/>
        <v>0.27499999999999991</v>
      </c>
      <c r="AB154" s="63">
        <f t="shared" si="133"/>
        <v>70.399999999999977</v>
      </c>
      <c r="AC154" s="64">
        <f t="shared" si="158"/>
        <v>0.27499999999999991</v>
      </c>
      <c r="AD154" s="63">
        <f t="shared" si="134"/>
        <v>352</v>
      </c>
      <c r="AE154" s="64">
        <f t="shared" si="159"/>
        <v>0.27500000000000002</v>
      </c>
      <c r="AF154" s="69">
        <f t="shared" si="154"/>
        <v>0.75555555555555554</v>
      </c>
      <c r="AG154" s="65">
        <f t="shared" si="135"/>
        <v>0.16296296296296298</v>
      </c>
      <c r="AH154" s="69">
        <f t="shared" si="136"/>
        <v>6.0444444444444443</v>
      </c>
      <c r="AI154" s="65">
        <f t="shared" si="137"/>
        <v>1.3037037037037038</v>
      </c>
      <c r="AJ154" s="69">
        <f t="shared" si="138"/>
        <v>30.222222222222221</v>
      </c>
      <c r="AK154" s="65">
        <f t="shared" si="139"/>
        <v>6.518518518518519</v>
      </c>
      <c r="AL154" s="75"/>
      <c r="AM154" s="19">
        <v>32</v>
      </c>
      <c r="AN154" s="20">
        <f t="shared" si="160"/>
        <v>256</v>
      </c>
      <c r="AO154" s="20">
        <f t="shared" si="161"/>
        <v>1280</v>
      </c>
      <c r="AP154" s="16">
        <f t="shared" si="142"/>
        <v>0.59259259259259256</v>
      </c>
      <c r="AQ154" s="16">
        <f t="shared" si="143"/>
        <v>4.7407407407407405</v>
      </c>
      <c r="AR154" s="72">
        <f t="shared" si="144"/>
        <v>23.703703703703702</v>
      </c>
      <c r="AS154" s="12"/>
    </row>
    <row r="155" spans="1:45" s="8" customFormat="1" x14ac:dyDescent="0.25">
      <c r="A155" s="21" t="s">
        <v>331</v>
      </c>
      <c r="B155" s="12" t="s">
        <v>332</v>
      </c>
      <c r="C155" s="12" t="s">
        <v>333</v>
      </c>
      <c r="D155" s="31" t="s">
        <v>334</v>
      </c>
      <c r="E155" s="12" t="s">
        <v>42</v>
      </c>
      <c r="F155" s="11" t="s">
        <v>335</v>
      </c>
      <c r="G155" s="12" t="s">
        <v>268</v>
      </c>
      <c r="H155" s="12" t="s">
        <v>163</v>
      </c>
      <c r="I155" s="12" t="str">
        <f t="shared" si="151"/>
        <v>Pineapple: Studio 11</v>
      </c>
      <c r="J155" s="23">
        <f t="shared" si="155"/>
        <v>59.055118200000003</v>
      </c>
      <c r="K155" s="23">
        <f t="shared" si="156"/>
        <v>29.527559100000001</v>
      </c>
      <c r="L155" s="23">
        <f t="shared" si="130"/>
        <v>1743.7534928079858</v>
      </c>
      <c r="M155" s="37">
        <v>18</v>
      </c>
      <c r="N155" s="37">
        <v>9</v>
      </c>
      <c r="O155" s="37">
        <f t="shared" si="131"/>
        <v>162</v>
      </c>
      <c r="P155" s="12" t="s">
        <v>21</v>
      </c>
      <c r="Q155" s="12" t="s">
        <v>21</v>
      </c>
      <c r="R155" s="12" t="s">
        <v>9</v>
      </c>
      <c r="S155" s="12" t="s">
        <v>21</v>
      </c>
      <c r="T155" s="12" t="s">
        <v>9</v>
      </c>
      <c r="U155" s="12" t="s">
        <v>9</v>
      </c>
      <c r="V155" s="12" t="s">
        <v>9</v>
      </c>
      <c r="W155" s="62">
        <v>68.399999999999991</v>
      </c>
      <c r="X155" s="71">
        <f t="shared" si="162"/>
        <v>547.19999999999993</v>
      </c>
      <c r="Y155" s="71">
        <f t="shared" si="163"/>
        <v>2735.9999999999995</v>
      </c>
      <c r="Z155" s="63">
        <f t="shared" si="132"/>
        <v>18.399999999999991</v>
      </c>
      <c r="AA155" s="64">
        <f t="shared" si="157"/>
        <v>0.36799999999999983</v>
      </c>
      <c r="AB155" s="63">
        <f t="shared" si="133"/>
        <v>147.19999999999993</v>
      </c>
      <c r="AC155" s="64">
        <f t="shared" si="158"/>
        <v>0.36799999999999983</v>
      </c>
      <c r="AD155" s="63">
        <f t="shared" si="134"/>
        <v>735.99999999999955</v>
      </c>
      <c r="AE155" s="64">
        <f t="shared" si="159"/>
        <v>0.36799999999999977</v>
      </c>
      <c r="AF155" s="69">
        <f t="shared" si="154"/>
        <v>0.42222222222222217</v>
      </c>
      <c r="AG155" s="65">
        <f t="shared" si="135"/>
        <v>0.11358024691358021</v>
      </c>
      <c r="AH155" s="69">
        <f t="shared" si="136"/>
        <v>3.3777777777777773</v>
      </c>
      <c r="AI155" s="65">
        <f t="shared" si="137"/>
        <v>0.90864197530864166</v>
      </c>
      <c r="AJ155" s="69">
        <f t="shared" si="138"/>
        <v>16.888888888888886</v>
      </c>
      <c r="AK155" s="65">
        <f t="shared" si="139"/>
        <v>4.543209876543207</v>
      </c>
      <c r="AL155" s="75"/>
      <c r="AM155" s="19">
        <v>50</v>
      </c>
      <c r="AN155" s="20">
        <f t="shared" si="160"/>
        <v>400</v>
      </c>
      <c r="AO155" s="20">
        <f t="shared" si="161"/>
        <v>2000</v>
      </c>
      <c r="AP155" s="16">
        <f t="shared" si="142"/>
        <v>0.30864197530864196</v>
      </c>
      <c r="AQ155" s="16">
        <f t="shared" si="143"/>
        <v>2.4691358024691357</v>
      </c>
      <c r="AR155" s="72">
        <f t="shared" si="144"/>
        <v>12.345679012345679</v>
      </c>
      <c r="AS155" s="12"/>
    </row>
    <row r="156" spans="1:45" s="8" customFormat="1" x14ac:dyDescent="0.25">
      <c r="A156" s="21" t="s">
        <v>331</v>
      </c>
      <c r="B156" s="12" t="s">
        <v>332</v>
      </c>
      <c r="C156" s="12" t="s">
        <v>333</v>
      </c>
      <c r="D156" s="31" t="s">
        <v>334</v>
      </c>
      <c r="E156" s="12" t="s">
        <v>42</v>
      </c>
      <c r="F156" s="11" t="s">
        <v>335</v>
      </c>
      <c r="G156" s="12" t="s">
        <v>268</v>
      </c>
      <c r="H156" s="12" t="s">
        <v>338</v>
      </c>
      <c r="I156" s="12" t="str">
        <f t="shared" si="151"/>
        <v>Pineapple: Studio 12</v>
      </c>
      <c r="J156" s="23">
        <f t="shared" si="155"/>
        <v>32.808399000000001</v>
      </c>
      <c r="K156" s="23">
        <f t="shared" si="156"/>
        <v>42.650918700000005</v>
      </c>
      <c r="L156" s="23">
        <f t="shared" ref="L156:L184" si="164">J156*K156</f>
        <v>1399.3083584261615</v>
      </c>
      <c r="M156" s="37">
        <v>10</v>
      </c>
      <c r="N156" s="37">
        <v>13</v>
      </c>
      <c r="O156" s="37">
        <f t="shared" ref="O156:O184" si="165">M156*N156</f>
        <v>130</v>
      </c>
      <c r="P156" s="12" t="s">
        <v>21</v>
      </c>
      <c r="Q156" s="12" t="s">
        <v>21</v>
      </c>
      <c r="R156" s="12" t="s">
        <v>9</v>
      </c>
      <c r="S156" s="12" t="s">
        <v>21</v>
      </c>
      <c r="T156" s="12" t="s">
        <v>9</v>
      </c>
      <c r="U156" s="12" t="s">
        <v>9</v>
      </c>
      <c r="V156" s="12" t="s">
        <v>9</v>
      </c>
      <c r="W156" s="62">
        <v>52.8</v>
      </c>
      <c r="X156" s="71">
        <f t="shared" si="162"/>
        <v>422.4</v>
      </c>
      <c r="Y156" s="71">
        <f t="shared" si="163"/>
        <v>2112</v>
      </c>
      <c r="Z156" s="63">
        <f t="shared" si="132"/>
        <v>10.799999999999997</v>
      </c>
      <c r="AA156" s="64">
        <f t="shared" si="157"/>
        <v>0.25714285714285706</v>
      </c>
      <c r="AB156" s="63">
        <f t="shared" si="133"/>
        <v>86.399999999999977</v>
      </c>
      <c r="AC156" s="64">
        <f t="shared" si="158"/>
        <v>0.25714285714285706</v>
      </c>
      <c r="AD156" s="63">
        <f t="shared" si="134"/>
        <v>432</v>
      </c>
      <c r="AE156" s="64">
        <f t="shared" si="159"/>
        <v>0.25714285714285712</v>
      </c>
      <c r="AF156" s="69">
        <f t="shared" si="154"/>
        <v>0.40615384615384614</v>
      </c>
      <c r="AG156" s="65">
        <f t="shared" si="135"/>
        <v>8.3076923076923048E-2</v>
      </c>
      <c r="AH156" s="69">
        <f t="shared" si="136"/>
        <v>3.2492307692307691</v>
      </c>
      <c r="AI156" s="65">
        <f t="shared" si="137"/>
        <v>0.66461538461538439</v>
      </c>
      <c r="AJ156" s="69">
        <f t="shared" si="138"/>
        <v>16.246153846153845</v>
      </c>
      <c r="AK156" s="65">
        <f t="shared" si="139"/>
        <v>3.3230769230769219</v>
      </c>
      <c r="AL156" s="75"/>
      <c r="AM156" s="19">
        <v>42</v>
      </c>
      <c r="AN156" s="20">
        <f t="shared" si="160"/>
        <v>336</v>
      </c>
      <c r="AO156" s="20">
        <f t="shared" si="161"/>
        <v>1680</v>
      </c>
      <c r="AP156" s="16">
        <f t="shared" si="142"/>
        <v>0.32307692307692309</v>
      </c>
      <c r="AQ156" s="16">
        <f t="shared" si="143"/>
        <v>2.5846153846153848</v>
      </c>
      <c r="AR156" s="72">
        <f t="shared" si="144"/>
        <v>12.923076923076923</v>
      </c>
      <c r="AS156" s="12"/>
    </row>
    <row r="157" spans="1:45" s="8" customFormat="1" x14ac:dyDescent="0.25">
      <c r="A157" s="21" t="s">
        <v>331</v>
      </c>
      <c r="B157" s="12" t="s">
        <v>332</v>
      </c>
      <c r="C157" s="12" t="s">
        <v>333</v>
      </c>
      <c r="D157" s="31" t="s">
        <v>334</v>
      </c>
      <c r="E157" s="12" t="s">
        <v>42</v>
      </c>
      <c r="F157" s="11" t="s">
        <v>335</v>
      </c>
      <c r="G157" s="12" t="s">
        <v>268</v>
      </c>
      <c r="H157" s="12" t="s">
        <v>339</v>
      </c>
      <c r="I157" s="12" t="str">
        <f t="shared" si="151"/>
        <v>Pineapple: Studio 79</v>
      </c>
      <c r="J157" s="23">
        <f t="shared" si="155"/>
        <v>59.055118200000003</v>
      </c>
      <c r="K157" s="23">
        <f t="shared" si="156"/>
        <v>29.527559100000001</v>
      </c>
      <c r="L157" s="23">
        <f t="shared" si="164"/>
        <v>1743.7534928079858</v>
      </c>
      <c r="M157" s="37">
        <v>18</v>
      </c>
      <c r="N157" s="37">
        <v>9</v>
      </c>
      <c r="O157" s="37">
        <f t="shared" si="165"/>
        <v>162</v>
      </c>
      <c r="P157" s="12" t="s">
        <v>21</v>
      </c>
      <c r="Q157" s="12" t="s">
        <v>21</v>
      </c>
      <c r="R157" s="12" t="s">
        <v>9</v>
      </c>
      <c r="S157" s="12" t="s">
        <v>21</v>
      </c>
      <c r="T157" s="12" t="s">
        <v>9</v>
      </c>
      <c r="U157" s="12" t="s">
        <v>9</v>
      </c>
      <c r="V157" s="12" t="s">
        <v>9</v>
      </c>
      <c r="W157" s="62">
        <v>76.8</v>
      </c>
      <c r="X157" s="71">
        <f t="shared" si="162"/>
        <v>614.4</v>
      </c>
      <c r="Y157" s="71">
        <f t="shared" si="163"/>
        <v>3072</v>
      </c>
      <c r="Z157" s="63">
        <f t="shared" si="132"/>
        <v>16.799999999999997</v>
      </c>
      <c r="AA157" s="64">
        <f t="shared" si="157"/>
        <v>0.27999999999999997</v>
      </c>
      <c r="AB157" s="63">
        <f t="shared" si="133"/>
        <v>134.39999999999998</v>
      </c>
      <c r="AC157" s="64">
        <f t="shared" si="158"/>
        <v>0.27999999999999997</v>
      </c>
      <c r="AD157" s="63">
        <f t="shared" si="134"/>
        <v>672</v>
      </c>
      <c r="AE157" s="64">
        <f t="shared" si="159"/>
        <v>0.28000000000000003</v>
      </c>
      <c r="AF157" s="69">
        <f t="shared" si="154"/>
        <v>0.47407407407407404</v>
      </c>
      <c r="AG157" s="65">
        <f t="shared" si="135"/>
        <v>0.10370370370370369</v>
      </c>
      <c r="AH157" s="69">
        <f t="shared" si="136"/>
        <v>3.7925925925925923</v>
      </c>
      <c r="AI157" s="65">
        <f t="shared" si="137"/>
        <v>0.82962962962962949</v>
      </c>
      <c r="AJ157" s="69">
        <f t="shared" si="138"/>
        <v>18.962962962962962</v>
      </c>
      <c r="AK157" s="65">
        <f t="shared" si="139"/>
        <v>4.148148148148147</v>
      </c>
      <c r="AL157" s="75"/>
      <c r="AM157" s="19">
        <v>60</v>
      </c>
      <c r="AN157" s="20">
        <f t="shared" si="160"/>
        <v>480</v>
      </c>
      <c r="AO157" s="20">
        <f t="shared" si="161"/>
        <v>2400</v>
      </c>
      <c r="AP157" s="16">
        <f t="shared" si="142"/>
        <v>0.37037037037037035</v>
      </c>
      <c r="AQ157" s="16">
        <f t="shared" si="143"/>
        <v>2.9629629629629628</v>
      </c>
      <c r="AR157" s="72">
        <f t="shared" si="144"/>
        <v>14.814814814814815</v>
      </c>
      <c r="AS157" s="12"/>
    </row>
    <row r="158" spans="1:45" s="8" customFormat="1" x14ac:dyDescent="0.25">
      <c r="A158" s="6" t="s">
        <v>432</v>
      </c>
      <c r="B158" s="6" t="s">
        <v>676</v>
      </c>
      <c r="C158" s="7" t="s">
        <v>433</v>
      </c>
      <c r="D158" s="9" t="s">
        <v>434</v>
      </c>
      <c r="E158" s="11" t="s">
        <v>679</v>
      </c>
      <c r="F158" s="11" t="s">
        <v>677</v>
      </c>
      <c r="G158" s="8" t="s">
        <v>19</v>
      </c>
      <c r="H158" s="25" t="s">
        <v>435</v>
      </c>
      <c r="I158" s="12" t="str">
        <f t="shared" si="151"/>
        <v>Pleasance Theatre: Boiler Room</v>
      </c>
      <c r="J158" s="13">
        <f t="shared" si="155"/>
        <v>32.808399000000001</v>
      </c>
      <c r="K158" s="13">
        <f t="shared" si="156"/>
        <v>22.965879300000001</v>
      </c>
      <c r="L158" s="14">
        <f t="shared" si="164"/>
        <v>753.47373146024074</v>
      </c>
      <c r="M158" s="50">
        <v>10</v>
      </c>
      <c r="N158" s="50">
        <v>7</v>
      </c>
      <c r="O158" s="50">
        <f t="shared" si="165"/>
        <v>70</v>
      </c>
      <c r="P158" s="8" t="s">
        <v>21</v>
      </c>
      <c r="Q158" s="8" t="s">
        <v>21</v>
      </c>
      <c r="R158" s="8" t="s">
        <v>9</v>
      </c>
      <c r="S158" s="8" t="s">
        <v>21</v>
      </c>
      <c r="T158" s="8" t="s">
        <v>21</v>
      </c>
      <c r="U158" s="8" t="s">
        <v>21</v>
      </c>
      <c r="V158" s="8" t="s">
        <v>21</v>
      </c>
      <c r="W158" s="71">
        <f>X158/8</f>
        <v>22.5</v>
      </c>
      <c r="X158" s="62">
        <f>150*1.2</f>
        <v>180</v>
      </c>
      <c r="Y158" s="62">
        <f>660*1.2</f>
        <v>792</v>
      </c>
      <c r="Z158" s="63">
        <f t="shared" si="132"/>
        <v>-2.5</v>
      </c>
      <c r="AA158" s="64">
        <f t="shared" si="157"/>
        <v>-0.1</v>
      </c>
      <c r="AB158" s="63">
        <f t="shared" si="133"/>
        <v>30</v>
      </c>
      <c r="AC158" s="64">
        <f t="shared" si="158"/>
        <v>0.2</v>
      </c>
      <c r="AD158" s="63">
        <f t="shared" si="134"/>
        <v>-8</v>
      </c>
      <c r="AE158" s="64">
        <f t="shared" si="159"/>
        <v>-0.01</v>
      </c>
      <c r="AF158" s="69">
        <f t="shared" si="154"/>
        <v>0.32142857142857145</v>
      </c>
      <c r="AG158" s="65">
        <f t="shared" si="135"/>
        <v>-3.5714285714285698E-2</v>
      </c>
      <c r="AH158" s="69">
        <f t="shared" si="136"/>
        <v>2.5714285714285716</v>
      </c>
      <c r="AI158" s="65">
        <f t="shared" si="137"/>
        <v>0.42857142857142883</v>
      </c>
      <c r="AJ158" s="69">
        <f t="shared" si="138"/>
        <v>11.314285714285715</v>
      </c>
      <c r="AK158" s="65">
        <f t="shared" si="139"/>
        <v>-0.11428571428571388</v>
      </c>
      <c r="AL158" s="66"/>
      <c r="AM158" s="71">
        <v>25</v>
      </c>
      <c r="AN158" s="15">
        <v>150</v>
      </c>
      <c r="AO158" s="15">
        <v>800</v>
      </c>
      <c r="AP158" s="16">
        <f t="shared" si="142"/>
        <v>0.35714285714285715</v>
      </c>
      <c r="AQ158" s="16">
        <f t="shared" si="143"/>
        <v>2.1428571428571428</v>
      </c>
      <c r="AR158" s="72">
        <f t="shared" si="144"/>
        <v>11.428571428571429</v>
      </c>
      <c r="AS158" s="8" t="s">
        <v>680</v>
      </c>
    </row>
    <row r="159" spans="1:45" s="8" customFormat="1" x14ac:dyDescent="0.25">
      <c r="A159" s="6" t="s">
        <v>432</v>
      </c>
      <c r="B159" s="6" t="s">
        <v>676</v>
      </c>
      <c r="C159" s="7" t="s">
        <v>433</v>
      </c>
      <c r="D159" s="9" t="s">
        <v>434</v>
      </c>
      <c r="E159" s="11" t="s">
        <v>679</v>
      </c>
      <c r="F159" s="11" t="s">
        <v>677</v>
      </c>
      <c r="G159" s="8" t="s">
        <v>19</v>
      </c>
      <c r="H159" s="25" t="s">
        <v>436</v>
      </c>
      <c r="I159" s="12" t="str">
        <f t="shared" si="151"/>
        <v>Pleasance Theatre: White Room</v>
      </c>
      <c r="J159" s="13">
        <f t="shared" si="155"/>
        <v>26.246719200000001</v>
      </c>
      <c r="K159" s="13">
        <f t="shared" si="156"/>
        <v>13.123359600000001</v>
      </c>
      <c r="L159" s="14">
        <f t="shared" si="164"/>
        <v>344.44513438182435</v>
      </c>
      <c r="M159" s="50">
        <v>8</v>
      </c>
      <c r="N159" s="50">
        <v>4</v>
      </c>
      <c r="O159" s="50">
        <f t="shared" si="165"/>
        <v>32</v>
      </c>
      <c r="P159" s="8" t="s">
        <v>21</v>
      </c>
      <c r="Q159" s="8" t="s">
        <v>21</v>
      </c>
      <c r="R159" s="8" t="s">
        <v>21</v>
      </c>
      <c r="S159" s="8" t="s">
        <v>21</v>
      </c>
      <c r="T159" s="8" t="s">
        <v>21</v>
      </c>
      <c r="U159" s="8" t="s">
        <v>21</v>
      </c>
      <c r="V159" s="8" t="s">
        <v>21</v>
      </c>
      <c r="W159" s="71">
        <f>X159/8</f>
        <v>13.5</v>
      </c>
      <c r="X159" s="62">
        <f>90*1.2</f>
        <v>108</v>
      </c>
      <c r="Y159" s="62">
        <f>420*1.2</f>
        <v>504</v>
      </c>
      <c r="Z159" s="63">
        <f t="shared" si="132"/>
        <v>-11.5</v>
      </c>
      <c r="AA159" s="64">
        <f t="shared" si="157"/>
        <v>-0.46</v>
      </c>
      <c r="AB159" s="63">
        <f t="shared" si="133"/>
        <v>33</v>
      </c>
      <c r="AC159" s="64">
        <f t="shared" si="158"/>
        <v>0.44</v>
      </c>
      <c r="AD159" s="63">
        <f t="shared" si="134"/>
        <v>104</v>
      </c>
      <c r="AE159" s="64">
        <f t="shared" si="159"/>
        <v>0.26</v>
      </c>
      <c r="AF159" s="69">
        <f t="shared" si="154"/>
        <v>0.421875</v>
      </c>
      <c r="AG159" s="65">
        <f t="shared" si="135"/>
        <v>-0.359375</v>
      </c>
      <c r="AH159" s="69">
        <f t="shared" si="136"/>
        <v>3.375</v>
      </c>
      <c r="AI159" s="65">
        <f t="shared" si="137"/>
        <v>1.03125</v>
      </c>
      <c r="AJ159" s="69">
        <f t="shared" si="138"/>
        <v>15.75</v>
      </c>
      <c r="AK159" s="65">
        <f t="shared" si="139"/>
        <v>3.25</v>
      </c>
      <c r="AL159" s="66"/>
      <c r="AM159" s="71">
        <v>25</v>
      </c>
      <c r="AN159" s="15">
        <v>75</v>
      </c>
      <c r="AO159" s="15">
        <v>400</v>
      </c>
      <c r="AP159" s="16">
        <f t="shared" si="142"/>
        <v>0.78125</v>
      </c>
      <c r="AQ159" s="16">
        <f t="shared" si="143"/>
        <v>2.34375</v>
      </c>
      <c r="AR159" s="72">
        <f t="shared" si="144"/>
        <v>12.5</v>
      </c>
      <c r="AS159" s="8" t="s">
        <v>680</v>
      </c>
    </row>
    <row r="160" spans="1:45" s="8" customFormat="1" x14ac:dyDescent="0.25">
      <c r="A160" s="6" t="s">
        <v>432</v>
      </c>
      <c r="B160" s="6" t="s">
        <v>676</v>
      </c>
      <c r="C160" s="7" t="s">
        <v>433</v>
      </c>
      <c r="D160" s="9" t="s">
        <v>434</v>
      </c>
      <c r="E160" s="11" t="s">
        <v>679</v>
      </c>
      <c r="F160" s="11" t="s">
        <v>677</v>
      </c>
      <c r="G160" s="8" t="s">
        <v>19</v>
      </c>
      <c r="H160" s="25" t="s">
        <v>678</v>
      </c>
      <c r="I160" s="12" t="str">
        <f t="shared" si="151"/>
        <v>Pleasance Theatre: New Room</v>
      </c>
      <c r="J160" s="13">
        <f t="shared" si="155"/>
        <v>18.044619449999999</v>
      </c>
      <c r="K160" s="13">
        <f t="shared" si="156"/>
        <v>19.685039400000001</v>
      </c>
      <c r="L160" s="14">
        <f t="shared" si="164"/>
        <v>355.20904483125634</v>
      </c>
      <c r="M160" s="50">
        <v>5.5</v>
      </c>
      <c r="N160" s="50">
        <v>6</v>
      </c>
      <c r="O160" s="50">
        <f t="shared" si="165"/>
        <v>33</v>
      </c>
      <c r="P160" s="8" t="s">
        <v>21</v>
      </c>
      <c r="Q160" s="8" t="s">
        <v>21</v>
      </c>
      <c r="R160" s="8" t="s">
        <v>21</v>
      </c>
      <c r="S160" s="8" t="s">
        <v>21</v>
      </c>
      <c r="T160" s="8" t="s">
        <v>21</v>
      </c>
      <c r="U160" s="8" t="s">
        <v>21</v>
      </c>
      <c r="V160" s="8" t="s">
        <v>21</v>
      </c>
      <c r="W160" s="71">
        <f>X160/8</f>
        <v>13.5</v>
      </c>
      <c r="X160" s="62">
        <f>90*1.2</f>
        <v>108</v>
      </c>
      <c r="Y160" s="62">
        <f>1.2*420</f>
        <v>504</v>
      </c>
      <c r="Z160" s="63">
        <f t="shared" si="132"/>
        <v>13.5</v>
      </c>
      <c r="AA160" s="64" t="s">
        <v>42</v>
      </c>
      <c r="AB160" s="63">
        <f t="shared" si="133"/>
        <v>108</v>
      </c>
      <c r="AC160" s="64" t="s">
        <v>42</v>
      </c>
      <c r="AD160" s="63">
        <f t="shared" si="134"/>
        <v>504</v>
      </c>
      <c r="AE160" s="64" t="s">
        <v>42</v>
      </c>
      <c r="AF160" s="69">
        <f t="shared" si="154"/>
        <v>0.40909090909090912</v>
      </c>
      <c r="AG160" s="65">
        <f t="shared" si="135"/>
        <v>0.40909090909090912</v>
      </c>
      <c r="AH160" s="69">
        <f t="shared" si="136"/>
        <v>3.2727272727272729</v>
      </c>
      <c r="AI160" s="65">
        <f t="shared" si="137"/>
        <v>3.2727272727272729</v>
      </c>
      <c r="AJ160" s="69">
        <f t="shared" si="138"/>
        <v>15.272727272727273</v>
      </c>
      <c r="AK160" s="65">
        <f t="shared" si="139"/>
        <v>15.272727272727273</v>
      </c>
      <c r="AL160" s="66"/>
      <c r="AM160" s="71"/>
      <c r="AN160" s="15"/>
      <c r="AO160" s="15"/>
      <c r="AP160" s="16">
        <f t="shared" si="142"/>
        <v>0</v>
      </c>
      <c r="AQ160" s="16">
        <f t="shared" si="143"/>
        <v>0</v>
      </c>
      <c r="AR160" s="72">
        <f t="shared" si="144"/>
        <v>0</v>
      </c>
      <c r="AS160" s="8" t="s">
        <v>680</v>
      </c>
    </row>
    <row r="161" spans="1:45" s="8" customFormat="1" x14ac:dyDescent="0.25">
      <c r="A161" s="6" t="s">
        <v>681</v>
      </c>
      <c r="B161" s="6" t="s">
        <v>682</v>
      </c>
      <c r="C161" s="7" t="s">
        <v>683</v>
      </c>
      <c r="D161" s="9" t="s">
        <v>684</v>
      </c>
      <c r="E161" s="11" t="s">
        <v>685</v>
      </c>
      <c r="F161" s="11" t="s">
        <v>686</v>
      </c>
      <c r="G161" s="8" t="s">
        <v>19</v>
      </c>
      <c r="H161" s="25" t="s">
        <v>687</v>
      </c>
      <c r="I161" s="12" t="str">
        <f t="shared" si="151"/>
        <v>Questors Theatre: Shaw Room</v>
      </c>
      <c r="J161" s="13">
        <f t="shared" si="155"/>
        <v>39.370078800000002</v>
      </c>
      <c r="K161" s="13">
        <f t="shared" si="156"/>
        <v>27.887139150000003</v>
      </c>
      <c r="L161" s="14">
        <f t="shared" si="164"/>
        <v>1097.9188658420651</v>
      </c>
      <c r="M161" s="50">
        <v>12</v>
      </c>
      <c r="N161" s="50">
        <v>8.5</v>
      </c>
      <c r="O161" s="50">
        <f t="shared" si="165"/>
        <v>102</v>
      </c>
      <c r="P161" s="8" t="s">
        <v>21</v>
      </c>
      <c r="Q161" s="8" t="s">
        <v>21</v>
      </c>
      <c r="R161" s="8" t="s">
        <v>21</v>
      </c>
      <c r="S161" s="8" t="s">
        <v>21</v>
      </c>
      <c r="T161" s="8" t="s">
        <v>21</v>
      </c>
      <c r="U161" s="8" t="s">
        <v>21</v>
      </c>
      <c r="V161" s="8" t="s">
        <v>21</v>
      </c>
      <c r="W161" s="62">
        <f>25*1.2</f>
        <v>30</v>
      </c>
      <c r="X161" s="71">
        <f t="shared" ref="X161:X163" si="166">W161*8</f>
        <v>240</v>
      </c>
      <c r="Y161" s="71">
        <f t="shared" ref="Y161:Y184" si="167">X161*5</f>
        <v>1200</v>
      </c>
      <c r="Z161" s="63">
        <f t="shared" si="132"/>
        <v>30</v>
      </c>
      <c r="AA161" s="64" t="s">
        <v>42</v>
      </c>
      <c r="AB161" s="63">
        <f t="shared" si="133"/>
        <v>240</v>
      </c>
      <c r="AC161" s="64" t="s">
        <v>42</v>
      </c>
      <c r="AD161" s="63">
        <f t="shared" si="134"/>
        <v>1200</v>
      </c>
      <c r="AE161" s="64" t="s">
        <v>42</v>
      </c>
      <c r="AF161" s="69">
        <f t="shared" si="154"/>
        <v>0.29411764705882354</v>
      </c>
      <c r="AG161" s="65">
        <f t="shared" si="135"/>
        <v>0.29411764705882354</v>
      </c>
      <c r="AH161" s="69">
        <f t="shared" si="136"/>
        <v>2.3529411764705883</v>
      </c>
      <c r="AI161" s="65">
        <f t="shared" si="137"/>
        <v>2.3529411764705883</v>
      </c>
      <c r="AJ161" s="69">
        <f t="shared" si="138"/>
        <v>11.764705882352942</v>
      </c>
      <c r="AK161" s="65">
        <f t="shared" si="139"/>
        <v>11.764705882352942</v>
      </c>
      <c r="AL161" s="66"/>
      <c r="AM161" s="71"/>
      <c r="AN161" s="15"/>
      <c r="AO161" s="15"/>
      <c r="AP161" s="16">
        <f t="shared" si="142"/>
        <v>0</v>
      </c>
      <c r="AQ161" s="16">
        <f t="shared" si="143"/>
        <v>0</v>
      </c>
      <c r="AR161" s="72">
        <f t="shared" si="144"/>
        <v>0</v>
      </c>
    </row>
    <row r="162" spans="1:45" s="8" customFormat="1" x14ac:dyDescent="0.25">
      <c r="A162" s="6" t="s">
        <v>681</v>
      </c>
      <c r="B162" s="6" t="s">
        <v>682</v>
      </c>
      <c r="C162" s="7" t="s">
        <v>683</v>
      </c>
      <c r="D162" s="9" t="s">
        <v>684</v>
      </c>
      <c r="E162" s="11" t="s">
        <v>685</v>
      </c>
      <c r="F162" s="11" t="s">
        <v>686</v>
      </c>
      <c r="G162" s="8" t="s">
        <v>19</v>
      </c>
      <c r="H162" s="25" t="s">
        <v>688</v>
      </c>
      <c r="I162" s="12" t="str">
        <f t="shared" si="151"/>
        <v>Questors Theatre: Alfred Emmett Room</v>
      </c>
      <c r="J162" s="13">
        <f t="shared" si="155"/>
        <v>36.089238899999998</v>
      </c>
      <c r="K162" s="13">
        <f t="shared" si="156"/>
        <v>29.527559100000001</v>
      </c>
      <c r="L162" s="14">
        <f t="shared" si="164"/>
        <v>1065.6271344937691</v>
      </c>
      <c r="M162" s="50">
        <v>11</v>
      </c>
      <c r="N162" s="50">
        <v>9</v>
      </c>
      <c r="O162" s="50">
        <f t="shared" si="165"/>
        <v>99</v>
      </c>
      <c r="P162" s="8" t="s">
        <v>21</v>
      </c>
      <c r="Q162" s="8" t="s">
        <v>21</v>
      </c>
      <c r="R162" s="8" t="s">
        <v>21</v>
      </c>
      <c r="S162" s="8" t="s">
        <v>21</v>
      </c>
      <c r="T162" s="8" t="s">
        <v>21</v>
      </c>
      <c r="U162" s="8" t="s">
        <v>21</v>
      </c>
      <c r="V162" s="8" t="s">
        <v>21</v>
      </c>
      <c r="W162" s="62">
        <f>25*1.2</f>
        <v>30</v>
      </c>
      <c r="X162" s="71">
        <f t="shared" si="166"/>
        <v>240</v>
      </c>
      <c r="Y162" s="71">
        <f t="shared" si="167"/>
        <v>1200</v>
      </c>
      <c r="Z162" s="63">
        <f t="shared" si="132"/>
        <v>30</v>
      </c>
      <c r="AA162" s="64" t="s">
        <v>42</v>
      </c>
      <c r="AB162" s="63">
        <f t="shared" si="133"/>
        <v>240</v>
      </c>
      <c r="AC162" s="64" t="s">
        <v>42</v>
      </c>
      <c r="AD162" s="63">
        <f t="shared" si="134"/>
        <v>1200</v>
      </c>
      <c r="AE162" s="64" t="s">
        <v>42</v>
      </c>
      <c r="AF162" s="69">
        <f t="shared" si="154"/>
        <v>0.30303030303030304</v>
      </c>
      <c r="AG162" s="65">
        <f t="shared" si="135"/>
        <v>0.30303030303030304</v>
      </c>
      <c r="AH162" s="69">
        <f t="shared" si="136"/>
        <v>2.4242424242424243</v>
      </c>
      <c r="AI162" s="65">
        <f t="shared" si="137"/>
        <v>2.4242424242424243</v>
      </c>
      <c r="AJ162" s="69">
        <f t="shared" si="138"/>
        <v>12.121212121212121</v>
      </c>
      <c r="AK162" s="65">
        <f t="shared" si="139"/>
        <v>12.121212121212121</v>
      </c>
      <c r="AL162" s="66"/>
      <c r="AM162" s="71"/>
      <c r="AN162" s="15"/>
      <c r="AO162" s="15"/>
      <c r="AP162" s="16">
        <f t="shared" si="142"/>
        <v>0</v>
      </c>
      <c r="AQ162" s="16">
        <f t="shared" si="143"/>
        <v>0</v>
      </c>
      <c r="AR162" s="72">
        <f t="shared" si="144"/>
        <v>0</v>
      </c>
    </row>
    <row r="163" spans="1:45" s="8" customFormat="1" x14ac:dyDescent="0.25">
      <c r="A163" s="6" t="s">
        <v>681</v>
      </c>
      <c r="B163" s="6" t="s">
        <v>682</v>
      </c>
      <c r="C163" s="7" t="s">
        <v>683</v>
      </c>
      <c r="D163" s="9" t="s">
        <v>684</v>
      </c>
      <c r="E163" s="11" t="s">
        <v>685</v>
      </c>
      <c r="F163" s="11" t="s">
        <v>686</v>
      </c>
      <c r="G163" s="8" t="s">
        <v>19</v>
      </c>
      <c r="H163" s="25" t="s">
        <v>689</v>
      </c>
      <c r="I163" s="12" t="str">
        <f t="shared" si="151"/>
        <v>Questors Theatre: Redgrave Room</v>
      </c>
      <c r="J163" s="13">
        <f t="shared" si="155"/>
        <v>36.089238899999998</v>
      </c>
      <c r="K163" s="13">
        <f t="shared" si="156"/>
        <v>27.887139150000003</v>
      </c>
      <c r="L163" s="14">
        <f t="shared" si="164"/>
        <v>1006.425627021893</v>
      </c>
      <c r="M163" s="50">
        <v>11</v>
      </c>
      <c r="N163" s="50">
        <v>8.5</v>
      </c>
      <c r="O163" s="50">
        <f t="shared" si="165"/>
        <v>93.5</v>
      </c>
      <c r="P163" s="8" t="s">
        <v>21</v>
      </c>
      <c r="Q163" s="8" t="s">
        <v>21</v>
      </c>
      <c r="R163" s="8" t="s">
        <v>21</v>
      </c>
      <c r="S163" s="8" t="s">
        <v>21</v>
      </c>
      <c r="T163" s="8" t="s">
        <v>21</v>
      </c>
      <c r="U163" s="8" t="s">
        <v>21</v>
      </c>
      <c r="V163" s="8" t="s">
        <v>21</v>
      </c>
      <c r="W163" s="62">
        <f>25*1.2</f>
        <v>30</v>
      </c>
      <c r="X163" s="71">
        <f t="shared" si="166"/>
        <v>240</v>
      </c>
      <c r="Y163" s="71">
        <f t="shared" si="167"/>
        <v>1200</v>
      </c>
      <c r="Z163" s="63">
        <f t="shared" si="132"/>
        <v>30</v>
      </c>
      <c r="AA163" s="64" t="s">
        <v>42</v>
      </c>
      <c r="AB163" s="63">
        <f t="shared" si="133"/>
        <v>240</v>
      </c>
      <c r="AC163" s="64" t="s">
        <v>42</v>
      </c>
      <c r="AD163" s="63">
        <f t="shared" si="134"/>
        <v>1200</v>
      </c>
      <c r="AE163" s="64" t="s">
        <v>42</v>
      </c>
      <c r="AF163" s="69">
        <f t="shared" si="154"/>
        <v>0.32085561497326204</v>
      </c>
      <c r="AG163" s="65">
        <f t="shared" si="135"/>
        <v>0.32085561497326204</v>
      </c>
      <c r="AH163" s="69">
        <f t="shared" si="136"/>
        <v>2.5668449197860963</v>
      </c>
      <c r="AI163" s="65">
        <f t="shared" si="137"/>
        <v>2.5668449197860963</v>
      </c>
      <c r="AJ163" s="69">
        <f t="shared" si="138"/>
        <v>12.834224598930481</v>
      </c>
      <c r="AK163" s="65">
        <f t="shared" si="139"/>
        <v>12.834224598930481</v>
      </c>
      <c r="AL163" s="66"/>
      <c r="AM163" s="71"/>
      <c r="AN163" s="15"/>
      <c r="AO163" s="15"/>
      <c r="AP163" s="16">
        <f t="shared" si="142"/>
        <v>0</v>
      </c>
      <c r="AQ163" s="16">
        <f t="shared" si="143"/>
        <v>0</v>
      </c>
      <c r="AR163" s="72">
        <f t="shared" si="144"/>
        <v>0</v>
      </c>
    </row>
    <row r="164" spans="1:45" s="8" customFormat="1" x14ac:dyDescent="0.25">
      <c r="A164" s="6" t="s">
        <v>361</v>
      </c>
      <c r="B164" s="6" t="s">
        <v>362</v>
      </c>
      <c r="C164" s="7" t="s">
        <v>363</v>
      </c>
      <c r="D164" s="6" t="s">
        <v>364</v>
      </c>
      <c r="E164" s="10" t="s">
        <v>365</v>
      </c>
      <c r="F164" s="11" t="s">
        <v>366</v>
      </c>
      <c r="G164" s="25" t="s">
        <v>42</v>
      </c>
      <c r="H164" s="25" t="s">
        <v>367</v>
      </c>
      <c r="I164" s="12" t="str">
        <f t="shared" si="151"/>
        <v>RADA: Max Reinhart</v>
      </c>
      <c r="J164" s="23">
        <f t="shared" si="155"/>
        <v>40.68241476</v>
      </c>
      <c r="K164" s="23">
        <f t="shared" si="156"/>
        <v>17.06036748</v>
      </c>
      <c r="L164" s="23">
        <f t="shared" si="164"/>
        <v>694.05694577937606</v>
      </c>
      <c r="M164" s="50">
        <v>12.4</v>
      </c>
      <c r="N164" s="50">
        <v>5.2</v>
      </c>
      <c r="O164" s="50">
        <f t="shared" si="165"/>
        <v>64.48</v>
      </c>
      <c r="P164" s="25" t="s">
        <v>21</v>
      </c>
      <c r="Q164" s="8" t="s">
        <v>21</v>
      </c>
      <c r="R164" s="8" t="s">
        <v>9</v>
      </c>
      <c r="S164" s="8" t="s">
        <v>21</v>
      </c>
      <c r="T164" s="8" t="s">
        <v>9</v>
      </c>
      <c r="U164" s="8" t="s">
        <v>9</v>
      </c>
      <c r="V164" s="8" t="s">
        <v>21</v>
      </c>
      <c r="W164" s="62">
        <v>36</v>
      </c>
      <c r="X164" s="62">
        <v>264</v>
      </c>
      <c r="Y164" s="71">
        <f t="shared" si="167"/>
        <v>1320</v>
      </c>
      <c r="Z164" s="63">
        <f t="shared" si="132"/>
        <v>9</v>
      </c>
      <c r="AA164" s="64">
        <f t="shared" ref="AA164:AA186" si="168">Z164/AM164</f>
        <v>0.33333333333333331</v>
      </c>
      <c r="AB164" s="63">
        <f t="shared" si="133"/>
        <v>66</v>
      </c>
      <c r="AC164" s="64">
        <f t="shared" ref="AC164:AC186" si="169">AB164/AN164</f>
        <v>0.33333333333333331</v>
      </c>
      <c r="AD164" s="63">
        <f t="shared" si="134"/>
        <v>330</v>
      </c>
      <c r="AE164" s="64">
        <f t="shared" ref="AE164:AE186" si="170">AD164/AO164</f>
        <v>0.33333333333333331</v>
      </c>
      <c r="AF164" s="69">
        <f t="shared" si="154"/>
        <v>0.55831265508684857</v>
      </c>
      <c r="AG164" s="65">
        <f t="shared" si="135"/>
        <v>0.13957816377171212</v>
      </c>
      <c r="AH164" s="69">
        <f t="shared" si="136"/>
        <v>4.0942928039702231</v>
      </c>
      <c r="AI164" s="65">
        <f t="shared" si="137"/>
        <v>1.0235732009925558</v>
      </c>
      <c r="AJ164" s="69">
        <f t="shared" si="138"/>
        <v>20.471464019851116</v>
      </c>
      <c r="AK164" s="65">
        <f t="shared" si="139"/>
        <v>5.1178660049627798</v>
      </c>
      <c r="AL164" s="66"/>
      <c r="AM164" s="78">
        <v>27</v>
      </c>
      <c r="AN164" s="15">
        <v>198</v>
      </c>
      <c r="AO164" s="27">
        <f t="shared" ref="AO164:AO193" si="171">AN164*5</f>
        <v>990</v>
      </c>
      <c r="AP164" s="16">
        <f t="shared" si="142"/>
        <v>0.41873449131513646</v>
      </c>
      <c r="AQ164" s="16">
        <f t="shared" si="143"/>
        <v>3.0707196029776673</v>
      </c>
      <c r="AR164" s="72">
        <f t="shared" si="144"/>
        <v>15.353598014888336</v>
      </c>
      <c r="AS164" s="8" t="s">
        <v>385</v>
      </c>
    </row>
    <row r="165" spans="1:45" s="8" customFormat="1" x14ac:dyDescent="0.25">
      <c r="A165" s="6" t="s">
        <v>361</v>
      </c>
      <c r="B165" s="6" t="s">
        <v>362</v>
      </c>
      <c r="C165" s="7" t="s">
        <v>363</v>
      </c>
      <c r="D165" s="6" t="s">
        <v>364</v>
      </c>
      <c r="E165" s="10" t="s">
        <v>365</v>
      </c>
      <c r="F165" s="11" t="s">
        <v>366</v>
      </c>
      <c r="G165" s="25" t="s">
        <v>42</v>
      </c>
      <c r="H165" s="25" t="s">
        <v>368</v>
      </c>
      <c r="I165" s="12" t="str">
        <f t="shared" si="151"/>
        <v>RADA: AR2</v>
      </c>
      <c r="J165" s="23">
        <f t="shared" si="155"/>
        <v>40.68241476</v>
      </c>
      <c r="K165" s="23">
        <f t="shared" si="156"/>
        <v>16.076115510000001</v>
      </c>
      <c r="L165" s="23">
        <f t="shared" si="164"/>
        <v>654.01519890748898</v>
      </c>
      <c r="M165" s="50">
        <v>12.4</v>
      </c>
      <c r="N165" s="50">
        <v>4.9000000000000004</v>
      </c>
      <c r="O165" s="50">
        <f t="shared" si="165"/>
        <v>60.760000000000005</v>
      </c>
      <c r="P165" s="8" t="s">
        <v>21</v>
      </c>
      <c r="Q165" s="8" t="s">
        <v>21</v>
      </c>
      <c r="R165" s="8" t="s">
        <v>9</v>
      </c>
      <c r="S165" s="8" t="s">
        <v>21</v>
      </c>
      <c r="T165" s="8" t="s">
        <v>9</v>
      </c>
      <c r="U165" s="8" t="s">
        <v>9</v>
      </c>
      <c r="V165" s="8" t="s">
        <v>21</v>
      </c>
      <c r="W165" s="62">
        <v>36</v>
      </c>
      <c r="X165" s="62">
        <v>264</v>
      </c>
      <c r="Y165" s="71">
        <f t="shared" si="167"/>
        <v>1320</v>
      </c>
      <c r="Z165" s="63">
        <f t="shared" si="132"/>
        <v>9</v>
      </c>
      <c r="AA165" s="64">
        <f t="shared" si="168"/>
        <v>0.33333333333333331</v>
      </c>
      <c r="AB165" s="63">
        <f t="shared" si="133"/>
        <v>66</v>
      </c>
      <c r="AC165" s="64">
        <f t="shared" si="169"/>
        <v>0.33333333333333331</v>
      </c>
      <c r="AD165" s="63">
        <f t="shared" si="134"/>
        <v>330</v>
      </c>
      <c r="AE165" s="64">
        <f t="shared" si="170"/>
        <v>0.33333333333333331</v>
      </c>
      <c r="AF165" s="69">
        <f t="shared" si="154"/>
        <v>0.59249506254114548</v>
      </c>
      <c r="AG165" s="65">
        <f t="shared" si="135"/>
        <v>0.1481237656352864</v>
      </c>
      <c r="AH165" s="69">
        <f t="shared" si="136"/>
        <v>4.3449637919684001</v>
      </c>
      <c r="AI165" s="65">
        <f t="shared" si="137"/>
        <v>1.0862409479921</v>
      </c>
      <c r="AJ165" s="69">
        <f t="shared" si="138"/>
        <v>21.724818959842001</v>
      </c>
      <c r="AK165" s="65">
        <f t="shared" si="139"/>
        <v>5.4312047399604992</v>
      </c>
      <c r="AL165" s="66"/>
      <c r="AM165" s="78">
        <v>27</v>
      </c>
      <c r="AN165" s="15">
        <v>198</v>
      </c>
      <c r="AO165" s="27">
        <f t="shared" si="171"/>
        <v>990</v>
      </c>
      <c r="AP165" s="16">
        <f t="shared" si="142"/>
        <v>0.44437129690585908</v>
      </c>
      <c r="AQ165" s="16">
        <f t="shared" si="143"/>
        <v>3.2587228439763001</v>
      </c>
      <c r="AR165" s="72">
        <f t="shared" si="144"/>
        <v>16.293614219881501</v>
      </c>
      <c r="AS165" s="8" t="s">
        <v>385</v>
      </c>
    </row>
    <row r="166" spans="1:45" s="8" customFormat="1" x14ac:dyDescent="0.25">
      <c r="A166" s="6" t="s">
        <v>361</v>
      </c>
      <c r="B166" s="6" t="s">
        <v>362</v>
      </c>
      <c r="C166" s="7" t="s">
        <v>363</v>
      </c>
      <c r="D166" s="6" t="s">
        <v>364</v>
      </c>
      <c r="E166" s="10" t="s">
        <v>365</v>
      </c>
      <c r="F166" s="11" t="s">
        <v>366</v>
      </c>
      <c r="G166" s="25" t="s">
        <v>42</v>
      </c>
      <c r="H166" s="25" t="s">
        <v>369</v>
      </c>
      <c r="I166" s="12" t="str">
        <f t="shared" si="151"/>
        <v>RADA: B25</v>
      </c>
      <c r="J166" s="23">
        <f t="shared" si="155"/>
        <v>37.72965885</v>
      </c>
      <c r="K166" s="23">
        <f t="shared" si="156"/>
        <v>26.246719200000001</v>
      </c>
      <c r="L166" s="23">
        <f t="shared" si="164"/>
        <v>990.27976134774497</v>
      </c>
      <c r="M166" s="50">
        <v>11.5</v>
      </c>
      <c r="N166" s="50">
        <v>8</v>
      </c>
      <c r="O166" s="50">
        <f t="shared" si="165"/>
        <v>92</v>
      </c>
      <c r="P166" s="8" t="s">
        <v>21</v>
      </c>
      <c r="Q166" s="8" t="s">
        <v>21</v>
      </c>
      <c r="R166" s="8" t="s">
        <v>9</v>
      </c>
      <c r="S166" s="8" t="s">
        <v>21</v>
      </c>
      <c r="T166" s="8" t="s">
        <v>9</v>
      </c>
      <c r="U166" s="8" t="s">
        <v>9</v>
      </c>
      <c r="V166" s="8" t="s">
        <v>9</v>
      </c>
      <c r="W166" s="62">
        <v>48</v>
      </c>
      <c r="X166" s="62">
        <v>348</v>
      </c>
      <c r="Y166" s="71">
        <f t="shared" si="167"/>
        <v>1740</v>
      </c>
      <c r="Z166" s="63">
        <f t="shared" si="132"/>
        <v>9.5</v>
      </c>
      <c r="AA166" s="64">
        <f t="shared" si="168"/>
        <v>0.24675324675324675</v>
      </c>
      <c r="AB166" s="63">
        <f t="shared" si="133"/>
        <v>73</v>
      </c>
      <c r="AC166" s="64">
        <f t="shared" si="169"/>
        <v>0.26545454545454544</v>
      </c>
      <c r="AD166" s="63">
        <f t="shared" si="134"/>
        <v>365</v>
      </c>
      <c r="AE166" s="64">
        <f t="shared" si="170"/>
        <v>0.26545454545454544</v>
      </c>
      <c r="AF166" s="69">
        <f t="shared" si="154"/>
        <v>0.52173913043478259</v>
      </c>
      <c r="AG166" s="65">
        <f t="shared" si="135"/>
        <v>0.10326086956521735</v>
      </c>
      <c r="AH166" s="69">
        <f t="shared" si="136"/>
        <v>3.7826086956521738</v>
      </c>
      <c r="AI166" s="65">
        <f t="shared" si="137"/>
        <v>0.79347826086956497</v>
      </c>
      <c r="AJ166" s="69">
        <f t="shared" si="138"/>
        <v>18.913043478260871</v>
      </c>
      <c r="AK166" s="65">
        <f t="shared" si="139"/>
        <v>3.9673913043478279</v>
      </c>
      <c r="AL166" s="66"/>
      <c r="AM166" s="78">
        <v>38.5</v>
      </c>
      <c r="AN166" s="15">
        <v>275</v>
      </c>
      <c r="AO166" s="27">
        <f t="shared" si="171"/>
        <v>1375</v>
      </c>
      <c r="AP166" s="16">
        <f t="shared" si="142"/>
        <v>0.41847826086956524</v>
      </c>
      <c r="AQ166" s="16">
        <f t="shared" si="143"/>
        <v>2.9891304347826089</v>
      </c>
      <c r="AR166" s="72">
        <f t="shared" si="144"/>
        <v>14.945652173913043</v>
      </c>
      <c r="AS166" s="8" t="s">
        <v>385</v>
      </c>
    </row>
    <row r="167" spans="1:45" s="8" customFormat="1" x14ac:dyDescent="0.25">
      <c r="A167" s="6" t="s">
        <v>361</v>
      </c>
      <c r="B167" s="6" t="s">
        <v>362</v>
      </c>
      <c r="C167" s="7" t="s">
        <v>363</v>
      </c>
      <c r="D167" s="6" t="s">
        <v>364</v>
      </c>
      <c r="E167" s="10" t="s">
        <v>365</v>
      </c>
      <c r="F167" s="11" t="s">
        <v>366</v>
      </c>
      <c r="G167" s="25" t="s">
        <v>42</v>
      </c>
      <c r="H167" s="25" t="s">
        <v>370</v>
      </c>
      <c r="I167" s="12" t="str">
        <f t="shared" si="151"/>
        <v>RADA: Max Rayne</v>
      </c>
      <c r="J167" s="23">
        <f t="shared" si="155"/>
        <v>41.010498750000004</v>
      </c>
      <c r="K167" s="23">
        <f t="shared" si="156"/>
        <v>17.716535460000003</v>
      </c>
      <c r="L167" s="23">
        <f t="shared" si="164"/>
        <v>726.56395533666091</v>
      </c>
      <c r="M167" s="50">
        <v>12.5</v>
      </c>
      <c r="N167" s="50">
        <v>5.4</v>
      </c>
      <c r="O167" s="50">
        <f t="shared" si="165"/>
        <v>67.5</v>
      </c>
      <c r="P167" s="8" t="s">
        <v>21</v>
      </c>
      <c r="Q167" s="8" t="s">
        <v>21</v>
      </c>
      <c r="R167" s="8" t="s">
        <v>9</v>
      </c>
      <c r="S167" s="8" t="s">
        <v>21</v>
      </c>
      <c r="T167" s="8" t="s">
        <v>9</v>
      </c>
      <c r="U167" s="8" t="s">
        <v>9</v>
      </c>
      <c r="V167" s="8" t="s">
        <v>21</v>
      </c>
      <c r="W167" s="62">
        <v>36</v>
      </c>
      <c r="X167" s="62">
        <v>264</v>
      </c>
      <c r="Y167" s="71">
        <f t="shared" si="167"/>
        <v>1320</v>
      </c>
      <c r="Z167" s="63">
        <f t="shared" si="132"/>
        <v>9</v>
      </c>
      <c r="AA167" s="64">
        <f t="shared" si="168"/>
        <v>0.33333333333333331</v>
      </c>
      <c r="AB167" s="63">
        <f t="shared" si="133"/>
        <v>66</v>
      </c>
      <c r="AC167" s="64">
        <f t="shared" si="169"/>
        <v>0.33333333333333331</v>
      </c>
      <c r="AD167" s="63">
        <f t="shared" si="134"/>
        <v>330</v>
      </c>
      <c r="AE167" s="64">
        <f t="shared" si="170"/>
        <v>0.33333333333333331</v>
      </c>
      <c r="AF167" s="69">
        <f t="shared" si="154"/>
        <v>0.53333333333333333</v>
      </c>
      <c r="AG167" s="65">
        <f t="shared" si="135"/>
        <v>0.1333333333333333</v>
      </c>
      <c r="AH167" s="69">
        <f t="shared" si="136"/>
        <v>3.911111111111111</v>
      </c>
      <c r="AI167" s="65">
        <f t="shared" si="137"/>
        <v>0.97777777777777786</v>
      </c>
      <c r="AJ167" s="69">
        <f t="shared" si="138"/>
        <v>19.555555555555557</v>
      </c>
      <c r="AK167" s="65">
        <f t="shared" si="139"/>
        <v>4.8888888888888911</v>
      </c>
      <c r="AL167" s="66"/>
      <c r="AM167" s="78">
        <v>27</v>
      </c>
      <c r="AN167" s="15">
        <v>198</v>
      </c>
      <c r="AO167" s="27">
        <f t="shared" si="171"/>
        <v>990</v>
      </c>
      <c r="AP167" s="16">
        <f t="shared" si="142"/>
        <v>0.4</v>
      </c>
      <c r="AQ167" s="16">
        <f t="shared" si="143"/>
        <v>2.9333333333333331</v>
      </c>
      <c r="AR167" s="72">
        <f t="shared" si="144"/>
        <v>14.666666666666666</v>
      </c>
      <c r="AS167" s="8" t="s">
        <v>385</v>
      </c>
    </row>
    <row r="168" spans="1:45" s="8" customFormat="1" x14ac:dyDescent="0.25">
      <c r="A168" s="6" t="s">
        <v>361</v>
      </c>
      <c r="B168" s="6" t="s">
        <v>362</v>
      </c>
      <c r="C168" s="7" t="s">
        <v>363</v>
      </c>
      <c r="D168" s="6" t="s">
        <v>364</v>
      </c>
      <c r="E168" s="10" t="s">
        <v>365</v>
      </c>
      <c r="F168" s="11" t="s">
        <v>366</v>
      </c>
      <c r="G168" s="25" t="s">
        <v>42</v>
      </c>
      <c r="H168" s="25" t="s">
        <v>371</v>
      </c>
      <c r="I168" s="12" t="str">
        <f t="shared" si="151"/>
        <v>RADA: Ellen Terry</v>
      </c>
      <c r="J168" s="23">
        <f t="shared" si="155"/>
        <v>26.246719200000001</v>
      </c>
      <c r="K168" s="23">
        <f t="shared" si="156"/>
        <v>31.824147029999999</v>
      </c>
      <c r="L168" s="23">
        <f t="shared" si="164"/>
        <v>835.279450875924</v>
      </c>
      <c r="M168" s="50">
        <v>8</v>
      </c>
      <c r="N168" s="50">
        <v>9.6999999999999993</v>
      </c>
      <c r="O168" s="50">
        <f t="shared" si="165"/>
        <v>77.599999999999994</v>
      </c>
      <c r="P168" s="8" t="s">
        <v>21</v>
      </c>
      <c r="Q168" s="8" t="s">
        <v>21</v>
      </c>
      <c r="R168" s="8" t="s">
        <v>9</v>
      </c>
      <c r="S168" s="8" t="s">
        <v>21</v>
      </c>
      <c r="T168" s="8" t="s">
        <v>9</v>
      </c>
      <c r="U168" s="8" t="s">
        <v>9</v>
      </c>
      <c r="V168" s="8" t="s">
        <v>21</v>
      </c>
      <c r="W168" s="62">
        <v>36</v>
      </c>
      <c r="X168" s="62">
        <v>264</v>
      </c>
      <c r="Y168" s="71">
        <f t="shared" si="167"/>
        <v>1320</v>
      </c>
      <c r="Z168" s="63">
        <f t="shared" si="132"/>
        <v>9</v>
      </c>
      <c r="AA168" s="64">
        <f t="shared" si="168"/>
        <v>0.33333333333333331</v>
      </c>
      <c r="AB168" s="63">
        <f t="shared" si="133"/>
        <v>66</v>
      </c>
      <c r="AC168" s="64">
        <f t="shared" si="169"/>
        <v>0.33333333333333331</v>
      </c>
      <c r="AD168" s="63">
        <f t="shared" si="134"/>
        <v>330</v>
      </c>
      <c r="AE168" s="64">
        <f t="shared" si="170"/>
        <v>0.33333333333333331</v>
      </c>
      <c r="AF168" s="69">
        <f t="shared" si="154"/>
        <v>0.46391752577319589</v>
      </c>
      <c r="AG168" s="65">
        <f t="shared" si="135"/>
        <v>0.11597938144329895</v>
      </c>
      <c r="AH168" s="69">
        <f t="shared" si="136"/>
        <v>3.4020618556701034</v>
      </c>
      <c r="AI168" s="65">
        <f t="shared" si="137"/>
        <v>0.85051546391752586</v>
      </c>
      <c r="AJ168" s="69">
        <f t="shared" si="138"/>
        <v>17.010309278350515</v>
      </c>
      <c r="AK168" s="65">
        <f t="shared" si="139"/>
        <v>4.252577319587628</v>
      </c>
      <c r="AL168" s="66"/>
      <c r="AM168" s="78">
        <v>27</v>
      </c>
      <c r="AN168" s="15">
        <v>198</v>
      </c>
      <c r="AO168" s="27">
        <f t="shared" si="171"/>
        <v>990</v>
      </c>
      <c r="AP168" s="16">
        <f t="shared" si="142"/>
        <v>0.34793814432989695</v>
      </c>
      <c r="AQ168" s="16">
        <f t="shared" si="143"/>
        <v>2.5515463917525776</v>
      </c>
      <c r="AR168" s="72">
        <f t="shared" si="144"/>
        <v>12.757731958762887</v>
      </c>
      <c r="AS168" s="8" t="s">
        <v>385</v>
      </c>
    </row>
    <row r="169" spans="1:45" s="8" customFormat="1" x14ac:dyDescent="0.25">
      <c r="A169" s="6" t="s">
        <v>361</v>
      </c>
      <c r="B169" s="6" t="s">
        <v>362</v>
      </c>
      <c r="C169" s="7" t="s">
        <v>363</v>
      </c>
      <c r="D169" s="6" t="s">
        <v>364</v>
      </c>
      <c r="E169" s="10" t="s">
        <v>365</v>
      </c>
      <c r="F169" s="11" t="s">
        <v>366</v>
      </c>
      <c r="G169" s="25" t="s">
        <v>42</v>
      </c>
      <c r="H169" s="25" t="s">
        <v>372</v>
      </c>
      <c r="I169" s="12" t="str">
        <f t="shared" si="151"/>
        <v>RADA: Henry Irving</v>
      </c>
      <c r="J169" s="23">
        <f t="shared" si="155"/>
        <v>27.230971170000004</v>
      </c>
      <c r="K169" s="23">
        <f t="shared" si="156"/>
        <v>31.824147029999999</v>
      </c>
      <c r="L169" s="23">
        <f t="shared" si="164"/>
        <v>866.60243028377124</v>
      </c>
      <c r="M169" s="50">
        <v>8.3000000000000007</v>
      </c>
      <c r="N169" s="50">
        <v>9.6999999999999993</v>
      </c>
      <c r="O169" s="50">
        <f t="shared" si="165"/>
        <v>80.510000000000005</v>
      </c>
      <c r="P169" s="8" t="s">
        <v>21</v>
      </c>
      <c r="Q169" s="8" t="s">
        <v>21</v>
      </c>
      <c r="R169" s="8" t="s">
        <v>9</v>
      </c>
      <c r="S169" s="8" t="s">
        <v>21</v>
      </c>
      <c r="T169" s="8" t="s">
        <v>9</v>
      </c>
      <c r="U169" s="8" t="s">
        <v>9</v>
      </c>
      <c r="V169" s="8" t="s">
        <v>21</v>
      </c>
      <c r="W169" s="62">
        <v>36</v>
      </c>
      <c r="X169" s="62">
        <v>264</v>
      </c>
      <c r="Y169" s="71">
        <f t="shared" si="167"/>
        <v>1320</v>
      </c>
      <c r="Z169" s="63">
        <f t="shared" si="132"/>
        <v>9</v>
      </c>
      <c r="AA169" s="64">
        <f t="shared" si="168"/>
        <v>0.33333333333333331</v>
      </c>
      <c r="AB169" s="63">
        <f t="shared" si="133"/>
        <v>66</v>
      </c>
      <c r="AC169" s="64">
        <f t="shared" si="169"/>
        <v>0.33333333333333331</v>
      </c>
      <c r="AD169" s="63">
        <f t="shared" si="134"/>
        <v>330</v>
      </c>
      <c r="AE169" s="64">
        <f t="shared" si="170"/>
        <v>0.33333333333333331</v>
      </c>
      <c r="AF169" s="69">
        <f t="shared" si="154"/>
        <v>0.44714942243199601</v>
      </c>
      <c r="AG169" s="65">
        <f t="shared" si="135"/>
        <v>0.11178735560799902</v>
      </c>
      <c r="AH169" s="69">
        <f t="shared" si="136"/>
        <v>3.2790957645013039</v>
      </c>
      <c r="AI169" s="65">
        <f t="shared" si="137"/>
        <v>0.81977394112532576</v>
      </c>
      <c r="AJ169" s="69">
        <f t="shared" si="138"/>
        <v>16.395478822506519</v>
      </c>
      <c r="AK169" s="65">
        <f t="shared" si="139"/>
        <v>4.0988697056266279</v>
      </c>
      <c r="AL169" s="66"/>
      <c r="AM169" s="78">
        <v>27</v>
      </c>
      <c r="AN169" s="15">
        <v>198</v>
      </c>
      <c r="AO169" s="27">
        <f t="shared" si="171"/>
        <v>990</v>
      </c>
      <c r="AP169" s="16">
        <f t="shared" si="142"/>
        <v>0.335362066823997</v>
      </c>
      <c r="AQ169" s="16">
        <f t="shared" si="143"/>
        <v>2.4593218233759782</v>
      </c>
      <c r="AR169" s="72">
        <f t="shared" si="144"/>
        <v>12.296609116879891</v>
      </c>
      <c r="AS169" s="8" t="s">
        <v>385</v>
      </c>
    </row>
    <row r="170" spans="1:45" s="8" customFormat="1" x14ac:dyDescent="0.25">
      <c r="A170" s="6" t="s">
        <v>361</v>
      </c>
      <c r="B170" s="6" t="s">
        <v>362</v>
      </c>
      <c r="C170" s="7" t="s">
        <v>363</v>
      </c>
      <c r="D170" s="6" t="s">
        <v>364</v>
      </c>
      <c r="E170" s="10" t="s">
        <v>365</v>
      </c>
      <c r="F170" s="11" t="s">
        <v>366</v>
      </c>
      <c r="G170" s="25" t="s">
        <v>42</v>
      </c>
      <c r="H170" s="25" t="s">
        <v>373</v>
      </c>
      <c r="I170" s="12" t="str">
        <f t="shared" si="151"/>
        <v>RADA: Fanny Kemble</v>
      </c>
      <c r="J170" s="23">
        <f t="shared" si="155"/>
        <v>32.480315010000005</v>
      </c>
      <c r="K170" s="23">
        <f t="shared" si="156"/>
        <v>19.356955410000001</v>
      </c>
      <c r="L170" s="23">
        <f t="shared" si="164"/>
        <v>628.72000935132382</v>
      </c>
      <c r="M170" s="50">
        <v>9.9</v>
      </c>
      <c r="N170" s="50">
        <v>5.9</v>
      </c>
      <c r="O170" s="50">
        <f t="shared" si="165"/>
        <v>58.410000000000004</v>
      </c>
      <c r="P170" s="8" t="s">
        <v>21</v>
      </c>
      <c r="Q170" s="8" t="s">
        <v>21</v>
      </c>
      <c r="R170" s="8" t="s">
        <v>9</v>
      </c>
      <c r="S170" s="8" t="s">
        <v>21</v>
      </c>
      <c r="T170" s="8" t="s">
        <v>9</v>
      </c>
      <c r="U170" s="8" t="s">
        <v>9</v>
      </c>
      <c r="V170" s="8" t="s">
        <v>21</v>
      </c>
      <c r="W170" s="62">
        <v>32.4</v>
      </c>
      <c r="X170" s="62">
        <v>240</v>
      </c>
      <c r="Y170" s="71">
        <f t="shared" si="167"/>
        <v>1200</v>
      </c>
      <c r="Z170" s="63">
        <f t="shared" si="132"/>
        <v>5.3999999999999986</v>
      </c>
      <c r="AA170" s="64">
        <f t="shared" si="168"/>
        <v>0.19999999999999996</v>
      </c>
      <c r="AB170" s="63">
        <f t="shared" si="133"/>
        <v>42</v>
      </c>
      <c r="AC170" s="64">
        <f t="shared" si="169"/>
        <v>0.21212121212121213</v>
      </c>
      <c r="AD170" s="63">
        <f t="shared" si="134"/>
        <v>210</v>
      </c>
      <c r="AE170" s="64">
        <f t="shared" si="170"/>
        <v>0.21212121212121213</v>
      </c>
      <c r="AF170" s="69">
        <f t="shared" si="154"/>
        <v>0.55469953775038516</v>
      </c>
      <c r="AG170" s="65">
        <f t="shared" si="135"/>
        <v>9.2449922958397546E-2</v>
      </c>
      <c r="AH170" s="69">
        <f t="shared" si="136"/>
        <v>4.1088854648176678</v>
      </c>
      <c r="AI170" s="65">
        <f t="shared" si="137"/>
        <v>0.71905495634309169</v>
      </c>
      <c r="AJ170" s="69">
        <f t="shared" si="138"/>
        <v>20.544427324088339</v>
      </c>
      <c r="AK170" s="65">
        <f t="shared" si="139"/>
        <v>3.5952747817154602</v>
      </c>
      <c r="AL170" s="66"/>
      <c r="AM170" s="78">
        <v>27</v>
      </c>
      <c r="AN170" s="15">
        <v>198</v>
      </c>
      <c r="AO170" s="27">
        <f t="shared" si="171"/>
        <v>990</v>
      </c>
      <c r="AP170" s="16">
        <f t="shared" si="142"/>
        <v>0.46224961479198762</v>
      </c>
      <c r="AQ170" s="16">
        <f t="shared" si="143"/>
        <v>3.3898305084745761</v>
      </c>
      <c r="AR170" s="72">
        <f t="shared" si="144"/>
        <v>16.949152542372879</v>
      </c>
      <c r="AS170" s="8" t="s">
        <v>385</v>
      </c>
    </row>
    <row r="171" spans="1:45" s="8" customFormat="1" x14ac:dyDescent="0.25">
      <c r="A171" s="6" t="s">
        <v>361</v>
      </c>
      <c r="B171" s="6" t="s">
        <v>362</v>
      </c>
      <c r="C171" s="7" t="s">
        <v>363</v>
      </c>
      <c r="D171" s="6" t="s">
        <v>364</v>
      </c>
      <c r="E171" s="10" t="s">
        <v>365</v>
      </c>
      <c r="F171" s="11" t="s">
        <v>366</v>
      </c>
      <c r="G171" s="25" t="s">
        <v>42</v>
      </c>
      <c r="H171" s="25" t="s">
        <v>374</v>
      </c>
      <c r="I171" s="12" t="str">
        <f t="shared" si="151"/>
        <v>RADA: Edmund Kean</v>
      </c>
      <c r="J171" s="23">
        <f t="shared" si="155"/>
        <v>27.887139150000003</v>
      </c>
      <c r="K171" s="23">
        <f t="shared" si="156"/>
        <v>19.356955410000001</v>
      </c>
      <c r="L171" s="23">
        <f t="shared" si="164"/>
        <v>539.8101090390154</v>
      </c>
      <c r="M171" s="50">
        <v>8.5</v>
      </c>
      <c r="N171" s="50">
        <v>5.9</v>
      </c>
      <c r="O171" s="50">
        <f t="shared" si="165"/>
        <v>50.150000000000006</v>
      </c>
      <c r="P171" s="8" t="s">
        <v>21</v>
      </c>
      <c r="Q171" s="8" t="s">
        <v>21</v>
      </c>
      <c r="R171" s="8" t="s">
        <v>9</v>
      </c>
      <c r="S171" s="8" t="s">
        <v>21</v>
      </c>
      <c r="T171" s="8" t="s">
        <v>9</v>
      </c>
      <c r="U171" s="8" t="s">
        <v>9</v>
      </c>
      <c r="V171" s="8" t="s">
        <v>21</v>
      </c>
      <c r="W171" s="62">
        <v>32.4</v>
      </c>
      <c r="X171" s="62">
        <v>240</v>
      </c>
      <c r="Y171" s="71">
        <f t="shared" si="167"/>
        <v>1200</v>
      </c>
      <c r="Z171" s="63">
        <f t="shared" si="132"/>
        <v>5.3999999999999986</v>
      </c>
      <c r="AA171" s="64">
        <f t="shared" si="168"/>
        <v>0.19999999999999996</v>
      </c>
      <c r="AB171" s="63">
        <f t="shared" si="133"/>
        <v>42</v>
      </c>
      <c r="AC171" s="64">
        <f t="shared" si="169"/>
        <v>0.21212121212121213</v>
      </c>
      <c r="AD171" s="63">
        <f t="shared" si="134"/>
        <v>210</v>
      </c>
      <c r="AE171" s="64">
        <f t="shared" si="170"/>
        <v>0.21212121212121213</v>
      </c>
      <c r="AF171" s="69">
        <f t="shared" si="154"/>
        <v>0.64606181455633094</v>
      </c>
      <c r="AG171" s="65">
        <f t="shared" si="135"/>
        <v>0.10767696909272184</v>
      </c>
      <c r="AH171" s="69">
        <f t="shared" si="136"/>
        <v>4.7856430707876365</v>
      </c>
      <c r="AI171" s="65">
        <f t="shared" si="137"/>
        <v>0.83748753738783632</v>
      </c>
      <c r="AJ171" s="69">
        <f t="shared" si="138"/>
        <v>23.928215353938182</v>
      </c>
      <c r="AK171" s="65">
        <f t="shared" si="139"/>
        <v>4.1874376869391803</v>
      </c>
      <c r="AL171" s="66"/>
      <c r="AM171" s="78">
        <v>27</v>
      </c>
      <c r="AN171" s="15">
        <v>198</v>
      </c>
      <c r="AO171" s="27">
        <f t="shared" si="171"/>
        <v>990</v>
      </c>
      <c r="AP171" s="16">
        <f t="shared" si="142"/>
        <v>0.5383848454636091</v>
      </c>
      <c r="AQ171" s="16">
        <f t="shared" si="143"/>
        <v>3.9481555333998002</v>
      </c>
      <c r="AR171" s="72">
        <f t="shared" si="144"/>
        <v>19.740777666999001</v>
      </c>
      <c r="AS171" s="8" t="s">
        <v>385</v>
      </c>
    </row>
    <row r="172" spans="1:45" s="8" customFormat="1" x14ac:dyDescent="0.25">
      <c r="A172" s="6" t="s">
        <v>361</v>
      </c>
      <c r="B172" s="6" t="s">
        <v>362</v>
      </c>
      <c r="C172" s="7" t="s">
        <v>363</v>
      </c>
      <c r="D172" s="6" t="s">
        <v>364</v>
      </c>
      <c r="E172" s="10" t="s">
        <v>365</v>
      </c>
      <c r="F172" s="11" t="s">
        <v>366</v>
      </c>
      <c r="G172" s="25" t="s">
        <v>42</v>
      </c>
      <c r="H172" s="25" t="s">
        <v>375</v>
      </c>
      <c r="I172" s="12" t="str">
        <f t="shared" si="151"/>
        <v>RADA: Sarah Siddons</v>
      </c>
      <c r="J172" s="23">
        <f t="shared" si="155"/>
        <v>30.643044666000002</v>
      </c>
      <c r="K172" s="23">
        <f t="shared" si="156"/>
        <v>31.824147029999999</v>
      </c>
      <c r="L172" s="23">
        <f t="shared" si="164"/>
        <v>975.18875889764126</v>
      </c>
      <c r="M172" s="50">
        <v>9.34</v>
      </c>
      <c r="N172" s="50">
        <v>9.6999999999999993</v>
      </c>
      <c r="O172" s="50">
        <f t="shared" si="165"/>
        <v>90.597999999999999</v>
      </c>
      <c r="P172" s="8" t="s">
        <v>21</v>
      </c>
      <c r="Q172" s="8" t="s">
        <v>21</v>
      </c>
      <c r="R172" s="8" t="s">
        <v>9</v>
      </c>
      <c r="S172" s="8" t="s">
        <v>21</v>
      </c>
      <c r="T172" s="8" t="s">
        <v>9</v>
      </c>
      <c r="U172" s="8" t="s">
        <v>9</v>
      </c>
      <c r="V172" s="8" t="s">
        <v>21</v>
      </c>
      <c r="W172" s="62">
        <v>36</v>
      </c>
      <c r="X172" s="62">
        <v>264</v>
      </c>
      <c r="Y172" s="71">
        <f t="shared" si="167"/>
        <v>1320</v>
      </c>
      <c r="Z172" s="63">
        <f t="shared" si="132"/>
        <v>9</v>
      </c>
      <c r="AA172" s="64">
        <f t="shared" si="168"/>
        <v>0.33333333333333331</v>
      </c>
      <c r="AB172" s="63">
        <f t="shared" si="133"/>
        <v>66</v>
      </c>
      <c r="AC172" s="64">
        <f t="shared" si="169"/>
        <v>0.33333333333333331</v>
      </c>
      <c r="AD172" s="63">
        <f t="shared" si="134"/>
        <v>330</v>
      </c>
      <c r="AE172" s="64">
        <f t="shared" si="170"/>
        <v>0.33333333333333331</v>
      </c>
      <c r="AF172" s="69">
        <f t="shared" si="154"/>
        <v>0.39735976511622773</v>
      </c>
      <c r="AG172" s="65">
        <f t="shared" si="135"/>
        <v>9.9339941279056931E-2</v>
      </c>
      <c r="AH172" s="69">
        <f t="shared" si="136"/>
        <v>2.9139716108523368</v>
      </c>
      <c r="AI172" s="65">
        <f t="shared" si="137"/>
        <v>0.72849290271308442</v>
      </c>
      <c r="AJ172" s="69">
        <f t="shared" si="138"/>
        <v>14.569858054261683</v>
      </c>
      <c r="AK172" s="65">
        <f t="shared" si="139"/>
        <v>3.6424645135654199</v>
      </c>
      <c r="AL172" s="66"/>
      <c r="AM172" s="78">
        <v>27</v>
      </c>
      <c r="AN172" s="15">
        <v>198</v>
      </c>
      <c r="AO172" s="27">
        <f t="shared" si="171"/>
        <v>990</v>
      </c>
      <c r="AP172" s="16">
        <f t="shared" si="142"/>
        <v>0.29801982383717079</v>
      </c>
      <c r="AQ172" s="16">
        <f t="shared" si="143"/>
        <v>2.1854787081392524</v>
      </c>
      <c r="AR172" s="72">
        <f t="shared" si="144"/>
        <v>10.927393540696263</v>
      </c>
      <c r="AS172" s="8" t="s">
        <v>385</v>
      </c>
    </row>
    <row r="173" spans="1:45" s="8" customFormat="1" x14ac:dyDescent="0.25">
      <c r="A173" s="6" t="s">
        <v>361</v>
      </c>
      <c r="B173" s="6" t="s">
        <v>362</v>
      </c>
      <c r="C173" s="7" t="s">
        <v>363</v>
      </c>
      <c r="D173" s="6" t="s">
        <v>364</v>
      </c>
      <c r="E173" s="10" t="s">
        <v>365</v>
      </c>
      <c r="F173" s="11" t="s">
        <v>366</v>
      </c>
      <c r="G173" s="25" t="s">
        <v>42</v>
      </c>
      <c r="H173" s="25" t="s">
        <v>376</v>
      </c>
      <c r="I173" s="12" t="str">
        <f t="shared" ref="I173:I210" si="172">A173&amp;": "&amp;H173</f>
        <v>RADA: David Garrick</v>
      </c>
      <c r="J173" s="23">
        <f t="shared" si="155"/>
        <v>28.215223139999999</v>
      </c>
      <c r="K173" s="23">
        <f t="shared" si="156"/>
        <v>31.16797905</v>
      </c>
      <c r="L173" s="23">
        <f t="shared" si="164"/>
        <v>879.41148371859515</v>
      </c>
      <c r="M173" s="50">
        <v>8.6</v>
      </c>
      <c r="N173" s="50">
        <v>9.5</v>
      </c>
      <c r="O173" s="50">
        <f t="shared" si="165"/>
        <v>81.7</v>
      </c>
      <c r="P173" s="8" t="s">
        <v>21</v>
      </c>
      <c r="Q173" s="8" t="s">
        <v>21</v>
      </c>
      <c r="R173" s="8" t="s">
        <v>9</v>
      </c>
      <c r="S173" s="8" t="s">
        <v>21</v>
      </c>
      <c r="T173" s="8" t="s">
        <v>21</v>
      </c>
      <c r="U173" s="8" t="s">
        <v>9</v>
      </c>
      <c r="V173" s="8" t="s">
        <v>21</v>
      </c>
      <c r="W173" s="62">
        <v>36</v>
      </c>
      <c r="X173" s="62">
        <v>264</v>
      </c>
      <c r="Y173" s="71">
        <f t="shared" si="167"/>
        <v>1320</v>
      </c>
      <c r="Z173" s="63">
        <f t="shared" si="132"/>
        <v>9</v>
      </c>
      <c r="AA173" s="64">
        <f t="shared" si="168"/>
        <v>0.33333333333333331</v>
      </c>
      <c r="AB173" s="63">
        <f t="shared" si="133"/>
        <v>66</v>
      </c>
      <c r="AC173" s="64">
        <f t="shared" si="169"/>
        <v>0.33333333333333331</v>
      </c>
      <c r="AD173" s="63">
        <f t="shared" si="134"/>
        <v>330</v>
      </c>
      <c r="AE173" s="64">
        <f t="shared" si="170"/>
        <v>0.33333333333333331</v>
      </c>
      <c r="AF173" s="69">
        <f t="shared" si="154"/>
        <v>0.44063647490820074</v>
      </c>
      <c r="AG173" s="65">
        <f t="shared" si="135"/>
        <v>0.1101591187270502</v>
      </c>
      <c r="AH173" s="69">
        <f t="shared" si="136"/>
        <v>3.2313341493268051</v>
      </c>
      <c r="AI173" s="65">
        <f t="shared" si="137"/>
        <v>0.80783353733170093</v>
      </c>
      <c r="AJ173" s="69">
        <f t="shared" si="138"/>
        <v>16.156670746634028</v>
      </c>
      <c r="AK173" s="65">
        <f t="shared" si="139"/>
        <v>4.0391676866585087</v>
      </c>
      <c r="AL173" s="66"/>
      <c r="AM173" s="78">
        <v>27</v>
      </c>
      <c r="AN173" s="15">
        <v>198</v>
      </c>
      <c r="AO173" s="27">
        <f t="shared" si="171"/>
        <v>990</v>
      </c>
      <c r="AP173" s="16">
        <f t="shared" si="142"/>
        <v>0.33047735618115054</v>
      </c>
      <c r="AQ173" s="16">
        <f t="shared" si="143"/>
        <v>2.4235006119951041</v>
      </c>
      <c r="AR173" s="72">
        <f t="shared" si="144"/>
        <v>12.117503059975519</v>
      </c>
      <c r="AS173" s="8" t="s">
        <v>385</v>
      </c>
    </row>
    <row r="174" spans="1:45" s="8" customFormat="1" x14ac:dyDescent="0.25">
      <c r="A174" s="6" t="s">
        <v>361</v>
      </c>
      <c r="B174" s="6" t="s">
        <v>362</v>
      </c>
      <c r="C174" s="7" t="s">
        <v>363</v>
      </c>
      <c r="D174" s="6" t="s">
        <v>364</v>
      </c>
      <c r="E174" s="10" t="s">
        <v>365</v>
      </c>
      <c r="F174" s="11" t="s">
        <v>366</v>
      </c>
      <c r="G174" s="25" t="s">
        <v>42</v>
      </c>
      <c r="H174" s="25" t="s">
        <v>377</v>
      </c>
      <c r="I174" s="12" t="str">
        <f t="shared" si="172"/>
        <v>RADA: Squire Bancroft</v>
      </c>
      <c r="J174" s="23">
        <f t="shared" si="155"/>
        <v>54.790026330000003</v>
      </c>
      <c r="K174" s="23">
        <f t="shared" si="156"/>
        <v>24.606299249999999</v>
      </c>
      <c r="L174" s="23">
        <f t="shared" si="164"/>
        <v>1348.1797837913593</v>
      </c>
      <c r="M174" s="50">
        <v>16.7</v>
      </c>
      <c r="N174" s="50">
        <v>7.5</v>
      </c>
      <c r="O174" s="50">
        <f t="shared" si="165"/>
        <v>125.25</v>
      </c>
      <c r="P174" s="8" t="s">
        <v>21</v>
      </c>
      <c r="Q174" s="8" t="s">
        <v>21</v>
      </c>
      <c r="R174" s="8" t="s">
        <v>9</v>
      </c>
      <c r="S174" s="8" t="s">
        <v>21</v>
      </c>
      <c r="T174" s="8" t="s">
        <v>9</v>
      </c>
      <c r="U174" s="8" t="s">
        <v>9</v>
      </c>
      <c r="V174" s="8" t="s">
        <v>9</v>
      </c>
      <c r="W174" s="62">
        <v>60</v>
      </c>
      <c r="X174" s="62">
        <v>432</v>
      </c>
      <c r="Y174" s="71">
        <f t="shared" si="167"/>
        <v>2160</v>
      </c>
      <c r="Z174" s="63">
        <f t="shared" si="132"/>
        <v>10.5</v>
      </c>
      <c r="AA174" s="64">
        <f t="shared" si="168"/>
        <v>0.21212121212121213</v>
      </c>
      <c r="AB174" s="63">
        <f t="shared" si="133"/>
        <v>102</v>
      </c>
      <c r="AC174" s="64">
        <f t="shared" si="169"/>
        <v>0.30909090909090908</v>
      </c>
      <c r="AD174" s="63">
        <f t="shared" si="134"/>
        <v>510</v>
      </c>
      <c r="AE174" s="64">
        <f t="shared" si="170"/>
        <v>0.30909090909090908</v>
      </c>
      <c r="AF174" s="69">
        <f t="shared" si="154"/>
        <v>0.47904191616766467</v>
      </c>
      <c r="AG174" s="65">
        <f t="shared" si="135"/>
        <v>8.3832335329341312E-2</v>
      </c>
      <c r="AH174" s="69">
        <f t="shared" si="136"/>
        <v>3.4491017964071857</v>
      </c>
      <c r="AI174" s="65">
        <f t="shared" si="137"/>
        <v>0.81437125748503014</v>
      </c>
      <c r="AJ174" s="69">
        <f t="shared" si="138"/>
        <v>17.245508982035929</v>
      </c>
      <c r="AK174" s="65">
        <f t="shared" si="139"/>
        <v>4.0718562874251507</v>
      </c>
      <c r="AL174" s="66"/>
      <c r="AM174" s="78">
        <v>49.5</v>
      </c>
      <c r="AN174" s="15">
        <v>330</v>
      </c>
      <c r="AO174" s="27">
        <f t="shared" si="171"/>
        <v>1650</v>
      </c>
      <c r="AP174" s="16">
        <f t="shared" si="142"/>
        <v>0.39520958083832336</v>
      </c>
      <c r="AQ174" s="16">
        <f t="shared" si="143"/>
        <v>2.6347305389221556</v>
      </c>
      <c r="AR174" s="72">
        <f t="shared" si="144"/>
        <v>13.173652694610778</v>
      </c>
      <c r="AS174" s="8" t="s">
        <v>385</v>
      </c>
    </row>
    <row r="175" spans="1:45" s="8" customFormat="1" x14ac:dyDescent="0.25">
      <c r="A175" s="6" t="s">
        <v>361</v>
      </c>
      <c r="B175" s="6" t="s">
        <v>362</v>
      </c>
      <c r="C175" s="7" t="s">
        <v>363</v>
      </c>
      <c r="D175" s="6" t="s">
        <v>364</v>
      </c>
      <c r="E175" s="10" t="s">
        <v>365</v>
      </c>
      <c r="F175" s="11" t="s">
        <v>366</v>
      </c>
      <c r="G175" s="25" t="s">
        <v>42</v>
      </c>
      <c r="H175" s="25" t="s">
        <v>378</v>
      </c>
      <c r="I175" s="12" t="str">
        <f t="shared" si="172"/>
        <v>RADA: Wolfson Gielgud</v>
      </c>
      <c r="J175" s="23">
        <f t="shared" si="155"/>
        <v>27.887139150000003</v>
      </c>
      <c r="K175" s="23">
        <f t="shared" si="156"/>
        <v>22.965879300000001</v>
      </c>
      <c r="L175" s="23">
        <f t="shared" si="164"/>
        <v>640.45267174120465</v>
      </c>
      <c r="M175" s="50">
        <v>8.5</v>
      </c>
      <c r="N175" s="50">
        <v>7</v>
      </c>
      <c r="O175" s="50">
        <f t="shared" si="165"/>
        <v>59.5</v>
      </c>
      <c r="P175" s="8" t="s">
        <v>21</v>
      </c>
      <c r="Q175" s="8" t="s">
        <v>21</v>
      </c>
      <c r="R175" s="8" t="s">
        <v>9</v>
      </c>
      <c r="S175" s="8" t="s">
        <v>21</v>
      </c>
      <c r="T175" s="8" t="s">
        <v>9</v>
      </c>
      <c r="U175" s="8" t="s">
        <v>9</v>
      </c>
      <c r="V175" s="8" t="s">
        <v>21</v>
      </c>
      <c r="W175" s="62">
        <v>42</v>
      </c>
      <c r="X175" s="62">
        <v>300</v>
      </c>
      <c r="Y175" s="71">
        <f t="shared" si="167"/>
        <v>1500</v>
      </c>
      <c r="Z175" s="63">
        <f t="shared" si="132"/>
        <v>9</v>
      </c>
      <c r="AA175" s="64">
        <f t="shared" si="168"/>
        <v>0.27272727272727271</v>
      </c>
      <c r="AB175" s="63">
        <f t="shared" si="133"/>
        <v>80</v>
      </c>
      <c r="AC175" s="64">
        <f t="shared" si="169"/>
        <v>0.36363636363636365</v>
      </c>
      <c r="AD175" s="63">
        <f t="shared" si="134"/>
        <v>400</v>
      </c>
      <c r="AE175" s="64">
        <f t="shared" si="170"/>
        <v>0.36363636363636365</v>
      </c>
      <c r="AF175" s="69">
        <f t="shared" si="154"/>
        <v>0.70588235294117652</v>
      </c>
      <c r="AG175" s="65">
        <f t="shared" si="135"/>
        <v>0.15126050420168069</v>
      </c>
      <c r="AH175" s="69">
        <f t="shared" si="136"/>
        <v>5.0420168067226889</v>
      </c>
      <c r="AI175" s="65">
        <f t="shared" si="137"/>
        <v>1.3445378151260501</v>
      </c>
      <c r="AJ175" s="69">
        <f t="shared" si="138"/>
        <v>25.210084033613445</v>
      </c>
      <c r="AK175" s="65">
        <f t="shared" si="139"/>
        <v>6.7226890756302531</v>
      </c>
      <c r="AL175" s="66"/>
      <c r="AM175" s="78">
        <v>33</v>
      </c>
      <c r="AN175" s="15">
        <v>220</v>
      </c>
      <c r="AO175" s="27">
        <f t="shared" si="171"/>
        <v>1100</v>
      </c>
      <c r="AP175" s="16">
        <f t="shared" si="142"/>
        <v>0.55462184873949583</v>
      </c>
      <c r="AQ175" s="16">
        <f t="shared" si="143"/>
        <v>3.6974789915966388</v>
      </c>
      <c r="AR175" s="72">
        <f t="shared" si="144"/>
        <v>18.487394957983192</v>
      </c>
      <c r="AS175" s="8" t="s">
        <v>385</v>
      </c>
    </row>
    <row r="176" spans="1:45" s="8" customFormat="1" x14ac:dyDescent="0.25">
      <c r="A176" s="6" t="s">
        <v>361</v>
      </c>
      <c r="B176" s="6" t="s">
        <v>362</v>
      </c>
      <c r="C176" s="7" t="s">
        <v>363</v>
      </c>
      <c r="D176" s="6" t="s">
        <v>364</v>
      </c>
      <c r="E176" s="10" t="s">
        <v>365</v>
      </c>
      <c r="F176" s="11" t="s">
        <v>366</v>
      </c>
      <c r="G176" s="25" t="s">
        <v>42</v>
      </c>
      <c r="H176" s="25" t="s">
        <v>379</v>
      </c>
      <c r="I176" s="12" t="str">
        <f t="shared" si="172"/>
        <v>RADA: GBS Studio</v>
      </c>
      <c r="J176" s="23">
        <f t="shared" si="155"/>
        <v>36.745406879999997</v>
      </c>
      <c r="K176" s="23">
        <f t="shared" si="156"/>
        <v>18.700787430000002</v>
      </c>
      <c r="L176" s="23">
        <f t="shared" si="164"/>
        <v>687.16804309173949</v>
      </c>
      <c r="M176" s="50">
        <v>11.2</v>
      </c>
      <c r="N176" s="50">
        <v>5.7</v>
      </c>
      <c r="O176" s="50">
        <f t="shared" si="165"/>
        <v>63.839999999999996</v>
      </c>
      <c r="P176" s="8" t="s">
        <v>21</v>
      </c>
      <c r="Q176" s="8" t="s">
        <v>21</v>
      </c>
      <c r="R176" s="8" t="s">
        <v>9</v>
      </c>
      <c r="S176" s="8" t="s">
        <v>21</v>
      </c>
      <c r="T176" s="8" t="s">
        <v>9</v>
      </c>
      <c r="U176" s="8" t="s">
        <v>9</v>
      </c>
      <c r="V176" s="8" t="s">
        <v>21</v>
      </c>
      <c r="W176" s="62">
        <v>48</v>
      </c>
      <c r="X176" s="62">
        <v>348</v>
      </c>
      <c r="Y176" s="71">
        <f t="shared" si="167"/>
        <v>1740</v>
      </c>
      <c r="Z176" s="63">
        <f t="shared" si="132"/>
        <v>9.5</v>
      </c>
      <c r="AA176" s="64">
        <f t="shared" si="168"/>
        <v>0.24675324675324675</v>
      </c>
      <c r="AB176" s="63">
        <f t="shared" si="133"/>
        <v>73</v>
      </c>
      <c r="AC176" s="64">
        <f t="shared" si="169"/>
        <v>0.26545454545454544</v>
      </c>
      <c r="AD176" s="63">
        <f t="shared" si="134"/>
        <v>365</v>
      </c>
      <c r="AE176" s="64">
        <f t="shared" si="170"/>
        <v>0.26545454545454544</v>
      </c>
      <c r="AF176" s="69">
        <f t="shared" si="154"/>
        <v>0.75187969924812037</v>
      </c>
      <c r="AG176" s="65">
        <f t="shared" si="135"/>
        <v>0.14880952380952384</v>
      </c>
      <c r="AH176" s="69">
        <f t="shared" si="136"/>
        <v>5.4511278195488728</v>
      </c>
      <c r="AI176" s="65">
        <f t="shared" si="137"/>
        <v>1.1434837092731831</v>
      </c>
      <c r="AJ176" s="69">
        <f t="shared" si="138"/>
        <v>27.255639097744364</v>
      </c>
      <c r="AK176" s="65">
        <f t="shared" si="139"/>
        <v>5.7174185463659164</v>
      </c>
      <c r="AL176" s="66"/>
      <c r="AM176" s="78">
        <v>38.5</v>
      </c>
      <c r="AN176" s="15">
        <v>275</v>
      </c>
      <c r="AO176" s="27">
        <f t="shared" si="171"/>
        <v>1375</v>
      </c>
      <c r="AP176" s="16">
        <f t="shared" si="142"/>
        <v>0.60307017543859653</v>
      </c>
      <c r="AQ176" s="16">
        <f t="shared" si="143"/>
        <v>4.3076441102756897</v>
      </c>
      <c r="AR176" s="72">
        <f t="shared" si="144"/>
        <v>21.538220551378448</v>
      </c>
      <c r="AS176" s="8" t="s">
        <v>385</v>
      </c>
    </row>
    <row r="177" spans="1:45" s="8" customFormat="1" x14ac:dyDescent="0.25">
      <c r="A177" s="6" t="s">
        <v>361</v>
      </c>
      <c r="B177" s="6" t="s">
        <v>362</v>
      </c>
      <c r="C177" s="7" t="s">
        <v>363</v>
      </c>
      <c r="D177" s="6" t="s">
        <v>364</v>
      </c>
      <c r="E177" s="10" t="s">
        <v>365</v>
      </c>
      <c r="F177" s="11" t="s">
        <v>366</v>
      </c>
      <c r="G177" s="25" t="s">
        <v>42</v>
      </c>
      <c r="H177" s="25" t="s">
        <v>380</v>
      </c>
      <c r="I177" s="12" t="str">
        <f t="shared" si="172"/>
        <v>RADA: Training Suite</v>
      </c>
      <c r="J177" s="23">
        <f t="shared" si="155"/>
        <v>26.246719200000001</v>
      </c>
      <c r="K177" s="23">
        <f t="shared" si="156"/>
        <v>24.606299249999999</v>
      </c>
      <c r="L177" s="23">
        <f t="shared" si="164"/>
        <v>645.83462696592062</v>
      </c>
      <c r="M177" s="50">
        <v>8</v>
      </c>
      <c r="N177" s="50">
        <v>7.5</v>
      </c>
      <c r="O177" s="50">
        <f t="shared" si="165"/>
        <v>60</v>
      </c>
      <c r="P177" s="8" t="s">
        <v>21</v>
      </c>
      <c r="Q177" s="8" t="s">
        <v>21</v>
      </c>
      <c r="R177" s="8" t="s">
        <v>9</v>
      </c>
      <c r="S177" s="8" t="s">
        <v>21</v>
      </c>
      <c r="T177" s="8" t="s">
        <v>9</v>
      </c>
      <c r="U177" s="8" t="s">
        <v>21</v>
      </c>
      <c r="V177" s="8" t="s">
        <v>21</v>
      </c>
      <c r="W177" s="62">
        <v>36</v>
      </c>
      <c r="X177" s="62">
        <v>264</v>
      </c>
      <c r="Y177" s="71">
        <f t="shared" si="167"/>
        <v>1320</v>
      </c>
      <c r="Z177" s="63">
        <f t="shared" si="132"/>
        <v>3</v>
      </c>
      <c r="AA177" s="64">
        <f t="shared" si="168"/>
        <v>9.0909090909090912E-2</v>
      </c>
      <c r="AB177" s="63">
        <f t="shared" si="133"/>
        <v>44</v>
      </c>
      <c r="AC177" s="64">
        <f t="shared" si="169"/>
        <v>0.2</v>
      </c>
      <c r="AD177" s="63">
        <f t="shared" si="134"/>
        <v>220</v>
      </c>
      <c r="AE177" s="64">
        <f t="shared" si="170"/>
        <v>0.2</v>
      </c>
      <c r="AF177" s="69">
        <f t="shared" si="154"/>
        <v>0.6</v>
      </c>
      <c r="AG177" s="65">
        <f t="shared" si="135"/>
        <v>4.9999999999999933E-2</v>
      </c>
      <c r="AH177" s="69">
        <f t="shared" si="136"/>
        <v>4.4000000000000004</v>
      </c>
      <c r="AI177" s="65">
        <f t="shared" si="137"/>
        <v>0.73333333333333384</v>
      </c>
      <c r="AJ177" s="69">
        <f t="shared" si="138"/>
        <v>22</v>
      </c>
      <c r="AK177" s="65">
        <f t="shared" si="139"/>
        <v>3.6666666666666679</v>
      </c>
      <c r="AL177" s="66"/>
      <c r="AM177" s="78">
        <v>33</v>
      </c>
      <c r="AN177" s="15">
        <v>220</v>
      </c>
      <c r="AO177" s="27">
        <f t="shared" si="171"/>
        <v>1100</v>
      </c>
      <c r="AP177" s="16">
        <f t="shared" si="142"/>
        <v>0.55000000000000004</v>
      </c>
      <c r="AQ177" s="16">
        <f t="shared" si="143"/>
        <v>3.6666666666666665</v>
      </c>
      <c r="AR177" s="72">
        <f t="shared" si="144"/>
        <v>18.333333333333332</v>
      </c>
      <c r="AS177" s="8" t="s">
        <v>385</v>
      </c>
    </row>
    <row r="178" spans="1:45" s="8" customFormat="1" x14ac:dyDescent="0.25">
      <c r="A178" s="6" t="s">
        <v>361</v>
      </c>
      <c r="B178" s="6" t="s">
        <v>362</v>
      </c>
      <c r="C178" s="7" t="s">
        <v>363</v>
      </c>
      <c r="D178" s="6" t="s">
        <v>364</v>
      </c>
      <c r="E178" s="10" t="s">
        <v>365</v>
      </c>
      <c r="F178" s="11" t="s">
        <v>366</v>
      </c>
      <c r="G178" s="25" t="s">
        <v>42</v>
      </c>
      <c r="H178" s="25" t="s">
        <v>381</v>
      </c>
      <c r="I178" s="12" t="str">
        <f t="shared" si="172"/>
        <v>RADA: Jerwood Vanburgh</v>
      </c>
      <c r="J178" s="23">
        <f t="shared" si="155"/>
        <v>37.72965885</v>
      </c>
      <c r="K178" s="23">
        <f t="shared" si="156"/>
        <v>24.606299249999999</v>
      </c>
      <c r="L178" s="23">
        <f t="shared" si="164"/>
        <v>928.38727626351078</v>
      </c>
      <c r="M178" s="50">
        <v>11.5</v>
      </c>
      <c r="N178" s="50">
        <v>7.5</v>
      </c>
      <c r="O178" s="50">
        <f t="shared" si="165"/>
        <v>86.25</v>
      </c>
      <c r="P178" s="8" t="s">
        <v>21</v>
      </c>
      <c r="Q178" s="8" t="s">
        <v>21</v>
      </c>
      <c r="R178" s="8" t="s">
        <v>9</v>
      </c>
      <c r="S178" s="8" t="s">
        <v>21</v>
      </c>
      <c r="T178" s="8" t="s">
        <v>9</v>
      </c>
      <c r="U178" s="8" t="s">
        <v>9</v>
      </c>
      <c r="V178" s="8" t="s">
        <v>21</v>
      </c>
      <c r="W178" s="62">
        <v>48</v>
      </c>
      <c r="X178" s="62">
        <v>348</v>
      </c>
      <c r="Y178" s="71">
        <f t="shared" si="167"/>
        <v>1740</v>
      </c>
      <c r="Z178" s="63">
        <f t="shared" si="132"/>
        <v>9.5</v>
      </c>
      <c r="AA178" s="64">
        <f t="shared" si="168"/>
        <v>0.24675324675324675</v>
      </c>
      <c r="AB178" s="63">
        <f t="shared" si="133"/>
        <v>73</v>
      </c>
      <c r="AC178" s="64">
        <f t="shared" si="169"/>
        <v>0.26545454545454544</v>
      </c>
      <c r="AD178" s="63">
        <f t="shared" si="134"/>
        <v>365</v>
      </c>
      <c r="AE178" s="64">
        <f t="shared" si="170"/>
        <v>0.26545454545454544</v>
      </c>
      <c r="AF178" s="69">
        <f t="shared" si="154"/>
        <v>0.55652173913043479</v>
      </c>
      <c r="AG178" s="65">
        <f t="shared" si="135"/>
        <v>0.1101449275362319</v>
      </c>
      <c r="AH178" s="69">
        <f t="shared" si="136"/>
        <v>4.034782608695652</v>
      </c>
      <c r="AI178" s="65">
        <f t="shared" si="137"/>
        <v>0.84637681159420275</v>
      </c>
      <c r="AJ178" s="69">
        <f t="shared" si="138"/>
        <v>20.173913043478262</v>
      </c>
      <c r="AK178" s="65">
        <f t="shared" si="139"/>
        <v>4.2318840579710155</v>
      </c>
      <c r="AL178" s="66"/>
      <c r="AM178" s="78">
        <v>38.5</v>
      </c>
      <c r="AN178" s="15">
        <v>275</v>
      </c>
      <c r="AO178" s="27">
        <f t="shared" si="171"/>
        <v>1375</v>
      </c>
      <c r="AP178" s="16">
        <f t="shared" si="142"/>
        <v>0.44637681159420289</v>
      </c>
      <c r="AQ178" s="16">
        <f t="shared" si="143"/>
        <v>3.1884057971014492</v>
      </c>
      <c r="AR178" s="72">
        <f t="shared" si="144"/>
        <v>15.942028985507246</v>
      </c>
      <c r="AS178" s="8" t="s">
        <v>385</v>
      </c>
    </row>
    <row r="179" spans="1:45" s="8" customFormat="1" x14ac:dyDescent="0.25">
      <c r="A179" s="6" t="s">
        <v>361</v>
      </c>
      <c r="B179" s="6" t="s">
        <v>362</v>
      </c>
      <c r="C179" s="7" t="s">
        <v>363</v>
      </c>
      <c r="D179" s="6" t="s">
        <v>364</v>
      </c>
      <c r="E179" s="10" t="s">
        <v>365</v>
      </c>
      <c r="F179" s="11" t="s">
        <v>366</v>
      </c>
      <c r="G179" s="25" t="s">
        <v>42</v>
      </c>
      <c r="H179" s="25" t="s">
        <v>100</v>
      </c>
      <c r="I179" s="12" t="str">
        <f t="shared" si="172"/>
        <v>RADA: Studio 1</v>
      </c>
      <c r="J179" s="23">
        <f t="shared" si="155"/>
        <v>36.089238899999998</v>
      </c>
      <c r="K179" s="23">
        <f t="shared" si="156"/>
        <v>19.685039400000001</v>
      </c>
      <c r="L179" s="23">
        <f t="shared" si="164"/>
        <v>710.41808966251267</v>
      </c>
      <c r="M179" s="50">
        <v>11</v>
      </c>
      <c r="N179" s="50">
        <v>6</v>
      </c>
      <c r="O179" s="50">
        <f t="shared" si="165"/>
        <v>66</v>
      </c>
      <c r="P179" s="8" t="s">
        <v>21</v>
      </c>
      <c r="Q179" s="8" t="s">
        <v>21</v>
      </c>
      <c r="R179" s="8" t="s">
        <v>21</v>
      </c>
      <c r="S179" s="8" t="s">
        <v>21</v>
      </c>
      <c r="T179" s="8" t="s">
        <v>21</v>
      </c>
      <c r="U179" s="8" t="s">
        <v>9</v>
      </c>
      <c r="V179" s="8" t="s">
        <v>9</v>
      </c>
      <c r="W179" s="62">
        <v>42</v>
      </c>
      <c r="X179" s="62">
        <v>300</v>
      </c>
      <c r="Y179" s="71">
        <f t="shared" si="167"/>
        <v>1500</v>
      </c>
      <c r="Z179" s="63">
        <f t="shared" si="132"/>
        <v>9</v>
      </c>
      <c r="AA179" s="64">
        <f t="shared" si="168"/>
        <v>0.27272727272727271</v>
      </c>
      <c r="AB179" s="63">
        <f t="shared" si="133"/>
        <v>80</v>
      </c>
      <c r="AC179" s="64">
        <f t="shared" si="169"/>
        <v>0.36363636363636365</v>
      </c>
      <c r="AD179" s="63">
        <f t="shared" si="134"/>
        <v>400</v>
      </c>
      <c r="AE179" s="64">
        <f t="shared" si="170"/>
        <v>0.36363636363636365</v>
      </c>
      <c r="AF179" s="69">
        <f t="shared" si="154"/>
        <v>0.63636363636363635</v>
      </c>
      <c r="AG179" s="65">
        <f t="shared" si="135"/>
        <v>0.13636363636363635</v>
      </c>
      <c r="AH179" s="69">
        <f t="shared" si="136"/>
        <v>4.5454545454545459</v>
      </c>
      <c r="AI179" s="65">
        <f t="shared" si="137"/>
        <v>1.2121212121212124</v>
      </c>
      <c r="AJ179" s="69">
        <f t="shared" si="138"/>
        <v>22.727272727272727</v>
      </c>
      <c r="AK179" s="65">
        <f t="shared" si="139"/>
        <v>6.0606060606060588</v>
      </c>
      <c r="AL179" s="66"/>
      <c r="AM179" s="78">
        <v>33</v>
      </c>
      <c r="AN179" s="15">
        <v>220</v>
      </c>
      <c r="AO179" s="27">
        <f t="shared" si="171"/>
        <v>1100</v>
      </c>
      <c r="AP179" s="16">
        <f t="shared" si="142"/>
        <v>0.5</v>
      </c>
      <c r="AQ179" s="16">
        <f t="shared" si="143"/>
        <v>3.3333333333333335</v>
      </c>
      <c r="AR179" s="72">
        <f t="shared" si="144"/>
        <v>16.666666666666668</v>
      </c>
      <c r="AS179" s="8" t="s">
        <v>385</v>
      </c>
    </row>
    <row r="180" spans="1:45" s="8" customFormat="1" x14ac:dyDescent="0.25">
      <c r="A180" s="6" t="s">
        <v>361</v>
      </c>
      <c r="B180" s="6" t="s">
        <v>362</v>
      </c>
      <c r="C180" s="7" t="s">
        <v>363</v>
      </c>
      <c r="D180" s="6" t="s">
        <v>364</v>
      </c>
      <c r="E180" s="10" t="s">
        <v>365</v>
      </c>
      <c r="F180" s="11" t="s">
        <v>366</v>
      </c>
      <c r="G180" s="25" t="s">
        <v>42</v>
      </c>
      <c r="H180" s="25" t="s">
        <v>101</v>
      </c>
      <c r="I180" s="12" t="str">
        <f t="shared" si="172"/>
        <v>RADA: Studio 2</v>
      </c>
      <c r="J180" s="23">
        <f t="shared" si="155"/>
        <v>26.246719200000001</v>
      </c>
      <c r="K180" s="23">
        <f t="shared" si="156"/>
        <v>29.527559100000001</v>
      </c>
      <c r="L180" s="23">
        <f t="shared" si="164"/>
        <v>775.00155235910483</v>
      </c>
      <c r="M180" s="50">
        <v>8</v>
      </c>
      <c r="N180" s="50">
        <v>9</v>
      </c>
      <c r="O180" s="50">
        <f t="shared" si="165"/>
        <v>72</v>
      </c>
      <c r="P180" s="8" t="s">
        <v>21</v>
      </c>
      <c r="Q180" s="8" t="s">
        <v>21</v>
      </c>
      <c r="R180" s="8" t="s">
        <v>21</v>
      </c>
      <c r="S180" s="8" t="s">
        <v>21</v>
      </c>
      <c r="T180" s="8" t="s">
        <v>21</v>
      </c>
      <c r="U180" s="8" t="s">
        <v>9</v>
      </c>
      <c r="V180" s="8" t="s">
        <v>9</v>
      </c>
      <c r="W180" s="62">
        <v>42</v>
      </c>
      <c r="X180" s="62">
        <v>300</v>
      </c>
      <c r="Y180" s="71">
        <f t="shared" si="167"/>
        <v>1500</v>
      </c>
      <c r="Z180" s="63">
        <f t="shared" si="132"/>
        <v>9</v>
      </c>
      <c r="AA180" s="64">
        <f t="shared" si="168"/>
        <v>0.27272727272727271</v>
      </c>
      <c r="AB180" s="63">
        <f t="shared" si="133"/>
        <v>80</v>
      </c>
      <c r="AC180" s="64">
        <f t="shared" si="169"/>
        <v>0.36363636363636365</v>
      </c>
      <c r="AD180" s="63">
        <f t="shared" si="134"/>
        <v>400</v>
      </c>
      <c r="AE180" s="64">
        <f t="shared" si="170"/>
        <v>0.36363636363636365</v>
      </c>
      <c r="AF180" s="69">
        <f t="shared" si="154"/>
        <v>0.58333333333333337</v>
      </c>
      <c r="AG180" s="65">
        <f t="shared" si="135"/>
        <v>0.12500000000000006</v>
      </c>
      <c r="AH180" s="69">
        <f t="shared" si="136"/>
        <v>4.166666666666667</v>
      </c>
      <c r="AI180" s="65">
        <f t="shared" si="137"/>
        <v>1.1111111111111116</v>
      </c>
      <c r="AJ180" s="69">
        <f t="shared" si="138"/>
        <v>20.833333333333332</v>
      </c>
      <c r="AK180" s="65">
        <f t="shared" si="139"/>
        <v>5.5555555555555536</v>
      </c>
      <c r="AL180" s="66"/>
      <c r="AM180" s="78">
        <v>33</v>
      </c>
      <c r="AN180" s="15">
        <v>220</v>
      </c>
      <c r="AO180" s="27">
        <f t="shared" si="171"/>
        <v>1100</v>
      </c>
      <c r="AP180" s="16">
        <f t="shared" si="142"/>
        <v>0.45833333333333331</v>
      </c>
      <c r="AQ180" s="16">
        <f t="shared" si="143"/>
        <v>3.0555555555555554</v>
      </c>
      <c r="AR180" s="72">
        <f t="shared" si="144"/>
        <v>15.277777777777779</v>
      </c>
      <c r="AS180" s="8" t="s">
        <v>385</v>
      </c>
    </row>
    <row r="181" spans="1:45" s="8" customFormat="1" x14ac:dyDescent="0.25">
      <c r="A181" s="6" t="s">
        <v>361</v>
      </c>
      <c r="B181" s="6" t="s">
        <v>362</v>
      </c>
      <c r="C181" s="7" t="s">
        <v>363</v>
      </c>
      <c r="D181" s="6" t="s">
        <v>364</v>
      </c>
      <c r="E181" s="10" t="s">
        <v>365</v>
      </c>
      <c r="F181" s="11" t="s">
        <v>366</v>
      </c>
      <c r="G181" s="25" t="s">
        <v>42</v>
      </c>
      <c r="H181" s="25" t="s">
        <v>89</v>
      </c>
      <c r="I181" s="12" t="str">
        <f t="shared" si="172"/>
        <v>RADA: Studio 3</v>
      </c>
      <c r="J181" s="23">
        <f t="shared" si="155"/>
        <v>22.965879300000001</v>
      </c>
      <c r="K181" s="23">
        <f t="shared" si="156"/>
        <v>19.685039400000001</v>
      </c>
      <c r="L181" s="23">
        <f t="shared" si="164"/>
        <v>452.08423887614447</v>
      </c>
      <c r="M181" s="50">
        <v>7</v>
      </c>
      <c r="N181" s="50">
        <v>6</v>
      </c>
      <c r="O181" s="50">
        <f t="shared" si="165"/>
        <v>42</v>
      </c>
      <c r="P181" s="8" t="s">
        <v>21</v>
      </c>
      <c r="Q181" s="8" t="s">
        <v>21</v>
      </c>
      <c r="R181" s="8" t="s">
        <v>21</v>
      </c>
      <c r="S181" s="8" t="s">
        <v>21</v>
      </c>
      <c r="T181" s="8" t="s">
        <v>21</v>
      </c>
      <c r="U181" s="8" t="s">
        <v>9</v>
      </c>
      <c r="V181" s="8" t="s">
        <v>21</v>
      </c>
      <c r="W181" s="62">
        <v>36</v>
      </c>
      <c r="X181" s="62">
        <v>264</v>
      </c>
      <c r="Y181" s="71">
        <f t="shared" si="167"/>
        <v>1320</v>
      </c>
      <c r="Z181" s="63">
        <f t="shared" si="132"/>
        <v>6</v>
      </c>
      <c r="AA181" s="64">
        <f t="shared" si="168"/>
        <v>0.2</v>
      </c>
      <c r="AB181" s="63">
        <f t="shared" si="133"/>
        <v>55</v>
      </c>
      <c r="AC181" s="64">
        <f t="shared" si="169"/>
        <v>0.26315789473684209</v>
      </c>
      <c r="AD181" s="63">
        <f t="shared" si="134"/>
        <v>275</v>
      </c>
      <c r="AE181" s="64">
        <f t="shared" si="170"/>
        <v>0.26315789473684209</v>
      </c>
      <c r="AF181" s="69">
        <f t="shared" si="154"/>
        <v>0.8571428571428571</v>
      </c>
      <c r="AG181" s="65">
        <f t="shared" si="135"/>
        <v>0.14285714285714279</v>
      </c>
      <c r="AH181" s="69">
        <f t="shared" si="136"/>
        <v>6.2857142857142856</v>
      </c>
      <c r="AI181" s="65">
        <f t="shared" si="137"/>
        <v>1.3095238095238093</v>
      </c>
      <c r="AJ181" s="69">
        <f t="shared" si="138"/>
        <v>31.428571428571427</v>
      </c>
      <c r="AK181" s="65">
        <f t="shared" si="139"/>
        <v>6.5476190476190474</v>
      </c>
      <c r="AL181" s="66"/>
      <c r="AM181" s="78">
        <v>30</v>
      </c>
      <c r="AN181" s="15">
        <v>209</v>
      </c>
      <c r="AO181" s="27">
        <f t="shared" si="171"/>
        <v>1045</v>
      </c>
      <c r="AP181" s="16">
        <f t="shared" si="142"/>
        <v>0.7142857142857143</v>
      </c>
      <c r="AQ181" s="16">
        <f t="shared" si="143"/>
        <v>4.9761904761904763</v>
      </c>
      <c r="AR181" s="72">
        <f t="shared" si="144"/>
        <v>24.88095238095238</v>
      </c>
      <c r="AS181" s="8" t="s">
        <v>385</v>
      </c>
    </row>
    <row r="182" spans="1:45" s="8" customFormat="1" x14ac:dyDescent="0.25">
      <c r="A182" s="6" t="s">
        <v>361</v>
      </c>
      <c r="B182" s="6" t="s">
        <v>362</v>
      </c>
      <c r="C182" s="7" t="s">
        <v>363</v>
      </c>
      <c r="D182" s="6" t="s">
        <v>364</v>
      </c>
      <c r="E182" s="10" t="s">
        <v>365</v>
      </c>
      <c r="F182" s="11" t="s">
        <v>366</v>
      </c>
      <c r="G182" s="25" t="s">
        <v>42</v>
      </c>
      <c r="H182" s="25" t="s">
        <v>382</v>
      </c>
      <c r="I182" s="12" t="str">
        <f t="shared" si="172"/>
        <v>RADA: Room 4</v>
      </c>
      <c r="J182" s="23">
        <f t="shared" si="155"/>
        <v>13.123359600000001</v>
      </c>
      <c r="K182" s="23">
        <f t="shared" si="156"/>
        <v>9.8425197000000004</v>
      </c>
      <c r="L182" s="23">
        <f t="shared" si="164"/>
        <v>129.16692539318413</v>
      </c>
      <c r="M182" s="50">
        <v>4</v>
      </c>
      <c r="N182" s="50">
        <v>3</v>
      </c>
      <c r="O182" s="50">
        <f t="shared" si="165"/>
        <v>12</v>
      </c>
      <c r="P182" s="8" t="s">
        <v>21</v>
      </c>
      <c r="Q182" s="8" t="s">
        <v>21</v>
      </c>
      <c r="R182" s="8" t="s">
        <v>21</v>
      </c>
      <c r="S182" s="8" t="s">
        <v>21</v>
      </c>
      <c r="T182" s="8" t="s">
        <v>21</v>
      </c>
      <c r="U182" s="8" t="s">
        <v>21</v>
      </c>
      <c r="V182" s="8" t="s">
        <v>21</v>
      </c>
      <c r="W182" s="62">
        <v>30</v>
      </c>
      <c r="X182" s="62">
        <v>222</v>
      </c>
      <c r="Y182" s="71">
        <f t="shared" si="167"/>
        <v>1110</v>
      </c>
      <c r="Z182" s="63">
        <f t="shared" si="132"/>
        <v>8</v>
      </c>
      <c r="AA182" s="64">
        <f t="shared" si="168"/>
        <v>0.36363636363636365</v>
      </c>
      <c r="AB182" s="63">
        <f t="shared" si="133"/>
        <v>62</v>
      </c>
      <c r="AC182" s="64">
        <f t="shared" si="169"/>
        <v>0.38750000000000001</v>
      </c>
      <c r="AD182" s="63">
        <f t="shared" si="134"/>
        <v>310</v>
      </c>
      <c r="AE182" s="64">
        <f t="shared" si="170"/>
        <v>0.38750000000000001</v>
      </c>
      <c r="AF182" s="69">
        <f t="shared" si="154"/>
        <v>2.5</v>
      </c>
      <c r="AG182" s="65">
        <f t="shared" si="135"/>
        <v>0.66666666666666674</v>
      </c>
      <c r="AH182" s="69">
        <f t="shared" si="136"/>
        <v>18.5</v>
      </c>
      <c r="AI182" s="65">
        <f t="shared" si="137"/>
        <v>5.1666666666666661</v>
      </c>
      <c r="AJ182" s="69">
        <f t="shared" si="138"/>
        <v>92.5</v>
      </c>
      <c r="AK182" s="65">
        <f t="shared" si="139"/>
        <v>25.833333333333329</v>
      </c>
      <c r="AL182" s="66"/>
      <c r="AM182" s="78">
        <v>22</v>
      </c>
      <c r="AN182" s="15">
        <v>160</v>
      </c>
      <c r="AO182" s="27">
        <f t="shared" si="171"/>
        <v>800</v>
      </c>
      <c r="AP182" s="16">
        <f t="shared" si="142"/>
        <v>1.8333333333333333</v>
      </c>
      <c r="AQ182" s="16">
        <f t="shared" si="143"/>
        <v>13.333333333333334</v>
      </c>
      <c r="AR182" s="72">
        <f t="shared" si="144"/>
        <v>66.666666666666671</v>
      </c>
      <c r="AS182" s="8" t="s">
        <v>385</v>
      </c>
    </row>
    <row r="183" spans="1:45" s="8" customFormat="1" x14ac:dyDescent="0.25">
      <c r="A183" s="6" t="s">
        <v>361</v>
      </c>
      <c r="B183" s="6" t="s">
        <v>362</v>
      </c>
      <c r="C183" s="7" t="s">
        <v>363</v>
      </c>
      <c r="D183" s="6" t="s">
        <v>364</v>
      </c>
      <c r="E183" s="10" t="s">
        <v>365</v>
      </c>
      <c r="F183" s="11" t="s">
        <v>366</v>
      </c>
      <c r="G183" s="25" t="s">
        <v>42</v>
      </c>
      <c r="H183" s="25" t="s">
        <v>336</v>
      </c>
      <c r="I183" s="12" t="str">
        <f t="shared" si="172"/>
        <v>RADA: Studio 7</v>
      </c>
      <c r="J183" s="23">
        <f t="shared" si="155"/>
        <v>22.965879300000001</v>
      </c>
      <c r="K183" s="23">
        <f t="shared" si="156"/>
        <v>26.246719200000001</v>
      </c>
      <c r="L183" s="23">
        <f t="shared" si="164"/>
        <v>602.77898516819266</v>
      </c>
      <c r="M183" s="50">
        <v>7</v>
      </c>
      <c r="N183" s="50">
        <v>8</v>
      </c>
      <c r="O183" s="50">
        <f t="shared" si="165"/>
        <v>56</v>
      </c>
      <c r="P183" s="8" t="s">
        <v>21</v>
      </c>
      <c r="Q183" s="8" t="s">
        <v>21</v>
      </c>
      <c r="R183" s="8" t="s">
        <v>21</v>
      </c>
      <c r="S183" s="8" t="s">
        <v>21</v>
      </c>
      <c r="T183" s="8" t="s">
        <v>21</v>
      </c>
      <c r="U183" s="8" t="s">
        <v>21</v>
      </c>
      <c r="V183" s="8" t="s">
        <v>21</v>
      </c>
      <c r="W183" s="62">
        <v>30</v>
      </c>
      <c r="X183" s="62">
        <v>222</v>
      </c>
      <c r="Y183" s="71">
        <f t="shared" si="167"/>
        <v>1110</v>
      </c>
      <c r="Z183" s="63">
        <f t="shared" si="132"/>
        <v>3</v>
      </c>
      <c r="AA183" s="64">
        <f t="shared" si="168"/>
        <v>0.1111111111111111</v>
      </c>
      <c r="AB183" s="63">
        <f t="shared" si="133"/>
        <v>24</v>
      </c>
      <c r="AC183" s="64">
        <f t="shared" si="169"/>
        <v>0.12121212121212122</v>
      </c>
      <c r="AD183" s="63">
        <f t="shared" si="134"/>
        <v>120</v>
      </c>
      <c r="AE183" s="64">
        <f t="shared" si="170"/>
        <v>0.12121212121212122</v>
      </c>
      <c r="AF183" s="69">
        <f t="shared" si="154"/>
        <v>0.5357142857142857</v>
      </c>
      <c r="AG183" s="65">
        <f t="shared" si="135"/>
        <v>5.3571428571428548E-2</v>
      </c>
      <c r="AH183" s="69">
        <f t="shared" si="136"/>
        <v>3.9642857142857144</v>
      </c>
      <c r="AI183" s="65">
        <f t="shared" si="137"/>
        <v>0.42857142857142883</v>
      </c>
      <c r="AJ183" s="69">
        <f t="shared" si="138"/>
        <v>19.821428571428573</v>
      </c>
      <c r="AK183" s="65">
        <f t="shared" si="139"/>
        <v>2.1428571428571459</v>
      </c>
      <c r="AL183" s="66"/>
      <c r="AM183" s="78">
        <v>27</v>
      </c>
      <c r="AN183" s="15">
        <v>198</v>
      </c>
      <c r="AO183" s="27">
        <f t="shared" si="171"/>
        <v>990</v>
      </c>
      <c r="AP183" s="16">
        <f t="shared" si="142"/>
        <v>0.48214285714285715</v>
      </c>
      <c r="AQ183" s="16">
        <f t="shared" si="143"/>
        <v>3.5357142857142856</v>
      </c>
      <c r="AR183" s="72">
        <f t="shared" si="144"/>
        <v>17.678571428571427</v>
      </c>
      <c r="AS183" s="8" t="s">
        <v>385</v>
      </c>
    </row>
    <row r="184" spans="1:45" s="8" customFormat="1" x14ac:dyDescent="0.25">
      <c r="A184" s="6" t="s">
        <v>361</v>
      </c>
      <c r="B184" s="6" t="s">
        <v>362</v>
      </c>
      <c r="C184" s="7" t="s">
        <v>363</v>
      </c>
      <c r="D184" s="6" t="s">
        <v>364</v>
      </c>
      <c r="E184" s="10" t="s">
        <v>365</v>
      </c>
      <c r="F184" s="11" t="s">
        <v>366</v>
      </c>
      <c r="G184" s="25" t="s">
        <v>42</v>
      </c>
      <c r="H184" s="25" t="s">
        <v>383</v>
      </c>
      <c r="I184" s="12" t="str">
        <f t="shared" si="172"/>
        <v>RADA: Nancy Diguid Room</v>
      </c>
      <c r="J184" s="23">
        <f t="shared" si="155"/>
        <v>22.965879300000001</v>
      </c>
      <c r="K184" s="23">
        <f t="shared" si="156"/>
        <v>9.8425197000000004</v>
      </c>
      <c r="L184" s="23">
        <f t="shared" si="164"/>
        <v>226.04211943807223</v>
      </c>
      <c r="M184" s="50">
        <v>7</v>
      </c>
      <c r="N184" s="50">
        <v>3</v>
      </c>
      <c r="O184" s="50">
        <f t="shared" si="165"/>
        <v>21</v>
      </c>
      <c r="P184" s="8" t="s">
        <v>21</v>
      </c>
      <c r="Q184" s="8" t="s">
        <v>21</v>
      </c>
      <c r="R184" s="8" t="s">
        <v>21</v>
      </c>
      <c r="S184" s="8" t="s">
        <v>21</v>
      </c>
      <c r="T184" s="8" t="s">
        <v>21</v>
      </c>
      <c r="U184" s="8" t="s">
        <v>21</v>
      </c>
      <c r="V184" s="8" t="s">
        <v>21</v>
      </c>
      <c r="W184" s="62">
        <v>36</v>
      </c>
      <c r="X184" s="62">
        <v>264</v>
      </c>
      <c r="Y184" s="71">
        <f t="shared" si="167"/>
        <v>1320</v>
      </c>
      <c r="Z184" s="63">
        <f t="shared" si="132"/>
        <v>6</v>
      </c>
      <c r="AA184" s="64">
        <f t="shared" si="168"/>
        <v>0.2</v>
      </c>
      <c r="AB184" s="63">
        <f t="shared" si="133"/>
        <v>55</v>
      </c>
      <c r="AC184" s="64">
        <f t="shared" si="169"/>
        <v>0.26315789473684209</v>
      </c>
      <c r="AD184" s="63">
        <f t="shared" si="134"/>
        <v>275</v>
      </c>
      <c r="AE184" s="64">
        <f t="shared" si="170"/>
        <v>0.26315789473684209</v>
      </c>
      <c r="AF184" s="69">
        <f t="shared" si="154"/>
        <v>1.7142857142857142</v>
      </c>
      <c r="AG184" s="65">
        <f t="shared" si="135"/>
        <v>0.28571428571428559</v>
      </c>
      <c r="AH184" s="69">
        <f t="shared" si="136"/>
        <v>12.571428571428571</v>
      </c>
      <c r="AI184" s="65">
        <f t="shared" si="137"/>
        <v>2.6190476190476186</v>
      </c>
      <c r="AJ184" s="69">
        <f t="shared" si="138"/>
        <v>62.857142857142854</v>
      </c>
      <c r="AK184" s="65">
        <f t="shared" si="139"/>
        <v>13.095238095238095</v>
      </c>
      <c r="AL184" s="66"/>
      <c r="AM184" s="78">
        <v>30</v>
      </c>
      <c r="AN184" s="15">
        <v>209</v>
      </c>
      <c r="AO184" s="27">
        <f t="shared" si="171"/>
        <v>1045</v>
      </c>
      <c r="AP184" s="16">
        <f t="shared" si="142"/>
        <v>1.4285714285714286</v>
      </c>
      <c r="AQ184" s="16">
        <f t="shared" si="143"/>
        <v>9.9523809523809526</v>
      </c>
      <c r="AR184" s="72">
        <f t="shared" si="144"/>
        <v>49.761904761904759</v>
      </c>
      <c r="AS184" s="8" t="s">
        <v>385</v>
      </c>
    </row>
    <row r="185" spans="1:45" s="83" customFormat="1" x14ac:dyDescent="0.25">
      <c r="A185" s="6" t="s">
        <v>443</v>
      </c>
      <c r="B185" s="6" t="s">
        <v>444</v>
      </c>
      <c r="C185" s="7" t="s">
        <v>445</v>
      </c>
      <c r="D185" s="9" t="s">
        <v>446</v>
      </c>
      <c r="E185" s="11" t="s">
        <v>447</v>
      </c>
      <c r="F185" s="11" t="s">
        <v>448</v>
      </c>
      <c r="G185" s="8" t="s">
        <v>19</v>
      </c>
      <c r="H185" s="25" t="s">
        <v>356</v>
      </c>
      <c r="I185" s="12" t="str">
        <f t="shared" si="172"/>
        <v>Raindance Film Festival: Room 1</v>
      </c>
      <c r="J185" s="13">
        <f>M185*3.2808399</f>
        <v>20.013123390000001</v>
      </c>
      <c r="K185" s="13">
        <f>N185*3.2808399</f>
        <v>23.95013127</v>
      </c>
      <c r="L185" s="14">
        <f t="shared" ref="L185:L186" si="173">J185*K185</f>
        <v>479.31693231320742</v>
      </c>
      <c r="M185" s="50">
        <v>6.1</v>
      </c>
      <c r="N185" s="50">
        <v>7.3</v>
      </c>
      <c r="O185" s="50">
        <f t="shared" ref="O185:O188" si="174">M185*N185</f>
        <v>44.529999999999994</v>
      </c>
      <c r="P185" s="8" t="s">
        <v>21</v>
      </c>
      <c r="Q185" s="8" t="s">
        <v>21</v>
      </c>
      <c r="R185" s="8" t="s">
        <v>21</v>
      </c>
      <c r="S185" s="8" t="s">
        <v>21</v>
      </c>
      <c r="T185" s="8" t="s">
        <v>21</v>
      </c>
      <c r="U185" s="8" t="s">
        <v>21</v>
      </c>
      <c r="V185" s="8" t="s">
        <v>9</v>
      </c>
      <c r="W185" s="62">
        <f>1.2*25</f>
        <v>30</v>
      </c>
      <c r="X185" s="71">
        <f t="shared" ref="X185:X186" si="175">W185*8</f>
        <v>240</v>
      </c>
      <c r="Y185" s="71">
        <f t="shared" ref="Y185:Y186" si="176">X185*5</f>
        <v>1200</v>
      </c>
      <c r="Z185" s="63">
        <f t="shared" si="132"/>
        <v>5</v>
      </c>
      <c r="AA185" s="64">
        <f t="shared" si="168"/>
        <v>0.2</v>
      </c>
      <c r="AB185" s="63">
        <f t="shared" si="133"/>
        <v>40</v>
      </c>
      <c r="AC185" s="64">
        <f t="shared" si="169"/>
        <v>0.2</v>
      </c>
      <c r="AD185" s="63">
        <f t="shared" si="134"/>
        <v>200</v>
      </c>
      <c r="AE185" s="64">
        <f t="shared" si="170"/>
        <v>0.2</v>
      </c>
      <c r="AF185" s="69">
        <f t="shared" si="154"/>
        <v>0.67370312149112965</v>
      </c>
      <c r="AG185" s="65">
        <f t="shared" si="135"/>
        <v>0.11228385358185489</v>
      </c>
      <c r="AH185" s="69">
        <f t="shared" si="136"/>
        <v>5.3896249719290372</v>
      </c>
      <c r="AI185" s="65">
        <f t="shared" si="137"/>
        <v>0.89827082865483909</v>
      </c>
      <c r="AJ185" s="69">
        <f t="shared" si="138"/>
        <v>26.948124859645187</v>
      </c>
      <c r="AK185" s="65">
        <f t="shared" si="139"/>
        <v>4.4913541432741972</v>
      </c>
      <c r="AL185" s="66"/>
      <c r="AM185" s="78">
        <v>25</v>
      </c>
      <c r="AN185" s="27">
        <f>AM185*8</f>
        <v>200</v>
      </c>
      <c r="AO185" s="27">
        <f t="shared" si="171"/>
        <v>1000</v>
      </c>
      <c r="AP185" s="16">
        <f t="shared" si="142"/>
        <v>0.56141926790927477</v>
      </c>
      <c r="AQ185" s="16">
        <f t="shared" si="143"/>
        <v>4.4913541432741981</v>
      </c>
      <c r="AR185" s="72">
        <f t="shared" si="144"/>
        <v>22.45677071637099</v>
      </c>
      <c r="AS185" s="8"/>
    </row>
    <row r="186" spans="1:45" s="8" customFormat="1" x14ac:dyDescent="0.25">
      <c r="A186" s="6" t="s">
        <v>443</v>
      </c>
      <c r="B186" s="6" t="s">
        <v>444</v>
      </c>
      <c r="C186" s="7" t="s">
        <v>445</v>
      </c>
      <c r="D186" s="9" t="s">
        <v>446</v>
      </c>
      <c r="E186" s="11" t="s">
        <v>447</v>
      </c>
      <c r="F186" s="11" t="s">
        <v>448</v>
      </c>
      <c r="G186" s="8" t="s">
        <v>19</v>
      </c>
      <c r="H186" s="25" t="s">
        <v>357</v>
      </c>
      <c r="I186" s="12" t="str">
        <f t="shared" si="172"/>
        <v>Raindance Film Festival: Room 2</v>
      </c>
      <c r="J186" s="13">
        <f>M186*3.2808399</f>
        <v>20.34120738</v>
      </c>
      <c r="K186" s="13">
        <f>N186*3.2808399</f>
        <v>29.855643090000001</v>
      </c>
      <c r="L186" s="14">
        <f t="shared" si="173"/>
        <v>607.29982755695403</v>
      </c>
      <c r="M186" s="50">
        <v>6.2</v>
      </c>
      <c r="N186" s="50">
        <v>9.1</v>
      </c>
      <c r="O186" s="50">
        <f t="shared" si="174"/>
        <v>56.42</v>
      </c>
      <c r="P186" s="8" t="s">
        <v>21</v>
      </c>
      <c r="Q186" s="8" t="s">
        <v>21</v>
      </c>
      <c r="R186" s="8" t="s">
        <v>21</v>
      </c>
      <c r="S186" s="8" t="s">
        <v>21</v>
      </c>
      <c r="T186" s="8" t="s">
        <v>21</v>
      </c>
      <c r="U186" s="8" t="s">
        <v>9</v>
      </c>
      <c r="V186" s="8" t="s">
        <v>21</v>
      </c>
      <c r="W186" s="62">
        <v>30</v>
      </c>
      <c r="X186" s="71">
        <f t="shared" si="175"/>
        <v>240</v>
      </c>
      <c r="Y186" s="71">
        <f t="shared" si="176"/>
        <v>1200</v>
      </c>
      <c r="Z186" s="63">
        <f t="shared" si="132"/>
        <v>5</v>
      </c>
      <c r="AA186" s="64">
        <f t="shared" si="168"/>
        <v>0.2</v>
      </c>
      <c r="AB186" s="63">
        <f t="shared" si="133"/>
        <v>40</v>
      </c>
      <c r="AC186" s="64">
        <f t="shared" si="169"/>
        <v>0.2</v>
      </c>
      <c r="AD186" s="63">
        <f t="shared" si="134"/>
        <v>200</v>
      </c>
      <c r="AE186" s="64">
        <f t="shared" si="170"/>
        <v>0.2</v>
      </c>
      <c r="AF186" s="69">
        <f t="shared" si="154"/>
        <v>0.53172633817795112</v>
      </c>
      <c r="AG186" s="65">
        <f t="shared" si="135"/>
        <v>8.862105636299189E-2</v>
      </c>
      <c r="AH186" s="69">
        <f t="shared" si="136"/>
        <v>4.253810705423609</v>
      </c>
      <c r="AI186" s="65">
        <f t="shared" si="137"/>
        <v>0.70896845090393512</v>
      </c>
      <c r="AJ186" s="69">
        <f t="shared" si="138"/>
        <v>21.269053527118043</v>
      </c>
      <c r="AK186" s="65">
        <f t="shared" si="139"/>
        <v>3.5448422545196756</v>
      </c>
      <c r="AL186" s="66"/>
      <c r="AM186" s="78">
        <v>25</v>
      </c>
      <c r="AN186" s="27">
        <f>AM186*8</f>
        <v>200</v>
      </c>
      <c r="AO186" s="27">
        <f t="shared" si="171"/>
        <v>1000</v>
      </c>
      <c r="AP186" s="16">
        <f t="shared" si="142"/>
        <v>0.44310528181495923</v>
      </c>
      <c r="AQ186" s="16">
        <f t="shared" si="143"/>
        <v>3.5448422545196738</v>
      </c>
      <c r="AR186" s="72">
        <f t="shared" si="144"/>
        <v>17.724211272598367</v>
      </c>
    </row>
    <row r="187" spans="1:45" s="45" customFormat="1" x14ac:dyDescent="0.25">
      <c r="A187" s="6" t="s">
        <v>690</v>
      </c>
      <c r="B187" s="42" t="s">
        <v>691</v>
      </c>
      <c r="C187" s="43" t="s">
        <v>692</v>
      </c>
      <c r="D187" s="42" t="s">
        <v>693</v>
      </c>
      <c r="E187" s="44" t="s">
        <v>695</v>
      </c>
      <c r="F187" s="44" t="s">
        <v>694</v>
      </c>
      <c r="G187" s="45" t="s">
        <v>696</v>
      </c>
      <c r="H187" s="45" t="s">
        <v>697</v>
      </c>
      <c r="I187" s="28" t="str">
        <f t="shared" si="172"/>
        <v>Red Hedgehog: The Salon</v>
      </c>
      <c r="L187" s="46">
        <f>M187*N187</f>
        <v>37.5</v>
      </c>
      <c r="M187" s="53">
        <v>7.5</v>
      </c>
      <c r="N187" s="53">
        <v>5</v>
      </c>
      <c r="O187" s="53">
        <f t="shared" si="174"/>
        <v>37.5</v>
      </c>
      <c r="P187" s="45" t="s">
        <v>21</v>
      </c>
      <c r="Q187" s="45" t="s">
        <v>21</v>
      </c>
      <c r="R187" s="45" t="s">
        <v>21</v>
      </c>
      <c r="S187" s="45" t="s">
        <v>21</v>
      </c>
      <c r="T187" s="45" t="s">
        <v>21</v>
      </c>
      <c r="U187" s="45" t="s">
        <v>21</v>
      </c>
      <c r="V187" s="45" t="s">
        <v>21</v>
      </c>
      <c r="W187" s="62">
        <v>25</v>
      </c>
      <c r="X187" s="62">
        <v>160</v>
      </c>
      <c r="Y187" s="71">
        <f t="shared" ref="Y187:Y193" si="177">X187*5</f>
        <v>800</v>
      </c>
      <c r="Z187" s="63">
        <f t="shared" si="132"/>
        <v>25</v>
      </c>
      <c r="AA187" s="64" t="s">
        <v>42</v>
      </c>
      <c r="AB187" s="63">
        <f t="shared" si="133"/>
        <v>160</v>
      </c>
      <c r="AC187" s="64" t="s">
        <v>42</v>
      </c>
      <c r="AD187" s="63">
        <f t="shared" si="134"/>
        <v>800</v>
      </c>
      <c r="AE187" s="64" t="s">
        <v>42</v>
      </c>
      <c r="AF187" s="69">
        <f t="shared" si="154"/>
        <v>0.66666666666666663</v>
      </c>
      <c r="AG187" s="65">
        <f t="shared" si="135"/>
        <v>0.66666666666666663</v>
      </c>
      <c r="AH187" s="69">
        <f t="shared" si="136"/>
        <v>4.2666666666666666</v>
      </c>
      <c r="AI187" s="65">
        <f t="shared" si="137"/>
        <v>4.2666666666666666</v>
      </c>
      <c r="AJ187" s="69">
        <f t="shared" si="138"/>
        <v>21.333333333333332</v>
      </c>
      <c r="AK187" s="65">
        <f t="shared" si="139"/>
        <v>21.333333333333332</v>
      </c>
      <c r="AL187" s="66"/>
      <c r="AM187" s="84"/>
      <c r="AN187" s="47"/>
      <c r="AO187" s="47"/>
      <c r="AP187" s="16">
        <f t="shared" si="142"/>
        <v>0</v>
      </c>
      <c r="AQ187" s="16">
        <f t="shared" si="143"/>
        <v>0</v>
      </c>
      <c r="AR187" s="72">
        <f t="shared" si="144"/>
        <v>0</v>
      </c>
    </row>
    <row r="188" spans="1:45" s="8" customFormat="1" x14ac:dyDescent="0.25">
      <c r="A188" s="6" t="s">
        <v>690</v>
      </c>
      <c r="B188" s="42" t="s">
        <v>691</v>
      </c>
      <c r="C188" s="43" t="s">
        <v>692</v>
      </c>
      <c r="D188" s="42" t="s">
        <v>693</v>
      </c>
      <c r="E188" s="44" t="s">
        <v>695</v>
      </c>
      <c r="F188" s="44" t="s">
        <v>694</v>
      </c>
      <c r="G188" s="45" t="s">
        <v>696</v>
      </c>
      <c r="H188" s="25" t="s">
        <v>698</v>
      </c>
      <c r="I188" s="12" t="str">
        <f t="shared" si="172"/>
        <v>Red Hedgehog: The Gallery</v>
      </c>
      <c r="J188" s="25"/>
      <c r="K188" s="25"/>
      <c r="L188" s="14"/>
      <c r="M188" s="52">
        <v>5</v>
      </c>
      <c r="N188" s="52">
        <v>4</v>
      </c>
      <c r="O188" s="50">
        <f t="shared" si="174"/>
        <v>20</v>
      </c>
      <c r="P188" s="45" t="s">
        <v>21</v>
      </c>
      <c r="Q188" s="45" t="s">
        <v>21</v>
      </c>
      <c r="R188" s="45" t="s">
        <v>21</v>
      </c>
      <c r="S188" s="45" t="s">
        <v>21</v>
      </c>
      <c r="T188" s="45" t="s">
        <v>21</v>
      </c>
      <c r="U188" s="45" t="s">
        <v>21</v>
      </c>
      <c r="V188" s="45" t="s">
        <v>21</v>
      </c>
      <c r="W188" s="62">
        <v>15</v>
      </c>
      <c r="X188" s="62">
        <f>12*8</f>
        <v>96</v>
      </c>
      <c r="Y188" s="71">
        <f t="shared" si="177"/>
        <v>480</v>
      </c>
      <c r="Z188" s="63">
        <f t="shared" si="132"/>
        <v>15</v>
      </c>
      <c r="AA188" s="64" t="s">
        <v>42</v>
      </c>
      <c r="AB188" s="63">
        <f t="shared" si="133"/>
        <v>96</v>
      </c>
      <c r="AC188" s="64" t="s">
        <v>42</v>
      </c>
      <c r="AD188" s="63">
        <f t="shared" si="134"/>
        <v>480</v>
      </c>
      <c r="AE188" s="64" t="s">
        <v>42</v>
      </c>
      <c r="AF188" s="69">
        <f t="shared" si="154"/>
        <v>0.75</v>
      </c>
      <c r="AG188" s="65">
        <f t="shared" si="135"/>
        <v>0.75</v>
      </c>
      <c r="AH188" s="69">
        <f t="shared" si="136"/>
        <v>4.8</v>
      </c>
      <c r="AI188" s="65">
        <f t="shared" si="137"/>
        <v>4.8</v>
      </c>
      <c r="AJ188" s="69">
        <f t="shared" si="138"/>
        <v>24</v>
      </c>
      <c r="AK188" s="65">
        <f t="shared" si="139"/>
        <v>24</v>
      </c>
      <c r="AL188" s="66"/>
      <c r="AM188" s="84"/>
      <c r="AN188" s="47"/>
      <c r="AO188" s="47"/>
      <c r="AP188" s="16">
        <f t="shared" si="142"/>
        <v>0</v>
      </c>
      <c r="AQ188" s="16">
        <f t="shared" si="143"/>
        <v>0</v>
      </c>
      <c r="AR188" s="72">
        <f t="shared" si="144"/>
        <v>0</v>
      </c>
      <c r="AS188" s="25"/>
    </row>
    <row r="189" spans="1:45" s="8" customFormat="1" x14ac:dyDescent="0.25">
      <c r="A189" s="6" t="s">
        <v>349</v>
      </c>
      <c r="B189" s="6" t="s">
        <v>350</v>
      </c>
      <c r="C189" s="7" t="s">
        <v>351</v>
      </c>
      <c r="D189" s="6" t="s">
        <v>352</v>
      </c>
      <c r="E189" s="10" t="s">
        <v>353</v>
      </c>
      <c r="F189" s="11" t="s">
        <v>354</v>
      </c>
      <c r="G189" s="25" t="s">
        <v>355</v>
      </c>
      <c r="H189" s="25" t="s">
        <v>356</v>
      </c>
      <c r="I189" s="12" t="str">
        <f t="shared" si="172"/>
        <v>Rooms Above: Room 1</v>
      </c>
      <c r="J189" s="23">
        <f t="shared" ref="J189:K204" si="178">M189*3.2808399</f>
        <v>47.572178550000004</v>
      </c>
      <c r="K189" s="23">
        <f t="shared" si="178"/>
        <v>16.404199500000001</v>
      </c>
      <c r="L189" s="23">
        <f t="shared" ref="L189:L197" si="179">J189*K189</f>
        <v>780.3835075838208</v>
      </c>
      <c r="M189" s="50">
        <v>14.5</v>
      </c>
      <c r="N189" s="50">
        <v>5</v>
      </c>
      <c r="O189" s="50">
        <f t="shared" ref="O189:O210" si="180">M189*N189</f>
        <v>72.5</v>
      </c>
      <c r="P189" s="25" t="s">
        <v>21</v>
      </c>
      <c r="Q189" s="25" t="s">
        <v>21</v>
      </c>
      <c r="R189" s="25" t="s">
        <v>21</v>
      </c>
      <c r="S189" s="25" t="s">
        <v>21</v>
      </c>
      <c r="T189" s="25" t="s">
        <v>21</v>
      </c>
      <c r="U189" s="25" t="s">
        <v>21</v>
      </c>
      <c r="V189" s="25" t="s">
        <v>21</v>
      </c>
      <c r="W189" s="62">
        <v>24</v>
      </c>
      <c r="X189" s="71">
        <f t="shared" ref="X189:X196" si="181">W189*8</f>
        <v>192</v>
      </c>
      <c r="Y189" s="71">
        <f t="shared" si="177"/>
        <v>960</v>
      </c>
      <c r="Z189" s="63">
        <f t="shared" si="132"/>
        <v>-1</v>
      </c>
      <c r="AA189" s="64">
        <f>Z189/AM189</f>
        <v>-0.04</v>
      </c>
      <c r="AB189" s="63">
        <f t="shared" si="133"/>
        <v>-8</v>
      </c>
      <c r="AC189" s="64">
        <f>AB189/AN189</f>
        <v>-0.04</v>
      </c>
      <c r="AD189" s="63">
        <f t="shared" si="134"/>
        <v>-40</v>
      </c>
      <c r="AE189" s="64">
        <f>AD189/AO189</f>
        <v>-0.04</v>
      </c>
      <c r="AF189" s="69">
        <f t="shared" si="154"/>
        <v>0.33103448275862069</v>
      </c>
      <c r="AG189" s="65">
        <f t="shared" si="135"/>
        <v>-1.379310344827589E-2</v>
      </c>
      <c r="AH189" s="69">
        <f t="shared" si="136"/>
        <v>2.6482758620689655</v>
      </c>
      <c r="AI189" s="65">
        <f t="shared" si="137"/>
        <v>-0.11034482758620712</v>
      </c>
      <c r="AJ189" s="69">
        <f t="shared" si="138"/>
        <v>13.241379310344827</v>
      </c>
      <c r="AK189" s="65">
        <f t="shared" si="139"/>
        <v>-0.55172413793103381</v>
      </c>
      <c r="AL189" s="66"/>
      <c r="AM189" s="78">
        <v>25</v>
      </c>
      <c r="AN189" s="27">
        <f t="shared" ref="AN189:AN193" si="182">AM189*8</f>
        <v>200</v>
      </c>
      <c r="AO189" s="27">
        <f t="shared" si="171"/>
        <v>1000</v>
      </c>
      <c r="AP189" s="16">
        <f t="shared" si="142"/>
        <v>0.34482758620689657</v>
      </c>
      <c r="AQ189" s="16">
        <f t="shared" si="143"/>
        <v>2.7586206896551726</v>
      </c>
      <c r="AR189" s="72">
        <f t="shared" si="144"/>
        <v>13.793103448275861</v>
      </c>
      <c r="AS189" s="8" t="s">
        <v>701</v>
      </c>
    </row>
    <row r="190" spans="1:45" s="8" customFormat="1" x14ac:dyDescent="0.25">
      <c r="A190" s="6" t="s">
        <v>349</v>
      </c>
      <c r="B190" s="6" t="s">
        <v>350</v>
      </c>
      <c r="C190" s="7" t="s">
        <v>351</v>
      </c>
      <c r="D190" s="6" t="s">
        <v>352</v>
      </c>
      <c r="E190" s="10" t="s">
        <v>353</v>
      </c>
      <c r="F190" s="11" t="s">
        <v>354</v>
      </c>
      <c r="G190" s="25" t="s">
        <v>355</v>
      </c>
      <c r="H190" s="25" t="s">
        <v>357</v>
      </c>
      <c r="I190" s="12" t="str">
        <f t="shared" si="172"/>
        <v>Rooms Above: Room 2</v>
      </c>
      <c r="J190" s="23">
        <f t="shared" si="178"/>
        <v>32.808399000000001</v>
      </c>
      <c r="K190" s="23">
        <f t="shared" si="178"/>
        <v>16.404199500000001</v>
      </c>
      <c r="L190" s="23">
        <f t="shared" si="179"/>
        <v>538.1955224716005</v>
      </c>
      <c r="M190" s="50">
        <v>10</v>
      </c>
      <c r="N190" s="50">
        <v>5</v>
      </c>
      <c r="O190" s="50">
        <f t="shared" si="180"/>
        <v>50</v>
      </c>
      <c r="P190" s="25" t="s">
        <v>21</v>
      </c>
      <c r="Q190" s="25" t="s">
        <v>21</v>
      </c>
      <c r="R190" s="25" t="s">
        <v>21</v>
      </c>
      <c r="S190" s="25" t="s">
        <v>21</v>
      </c>
      <c r="T190" s="25" t="s">
        <v>21</v>
      </c>
      <c r="U190" s="25" t="s">
        <v>21</v>
      </c>
      <c r="V190" s="25" t="s">
        <v>21</v>
      </c>
      <c r="W190" s="62">
        <v>24</v>
      </c>
      <c r="X190" s="71">
        <f t="shared" si="181"/>
        <v>192</v>
      </c>
      <c r="Y190" s="71">
        <f t="shared" si="177"/>
        <v>960</v>
      </c>
      <c r="Z190" s="63">
        <f t="shared" si="132"/>
        <v>-1</v>
      </c>
      <c r="AA190" s="64">
        <f>Z190/AM190</f>
        <v>-0.04</v>
      </c>
      <c r="AB190" s="63">
        <f t="shared" si="133"/>
        <v>-8</v>
      </c>
      <c r="AC190" s="64">
        <f>AB190/AN190</f>
        <v>-0.04</v>
      </c>
      <c r="AD190" s="63">
        <f t="shared" si="134"/>
        <v>-40</v>
      </c>
      <c r="AE190" s="64">
        <f>AD190/AO190</f>
        <v>-0.04</v>
      </c>
      <c r="AF190" s="69">
        <f t="shared" si="154"/>
        <v>0.48</v>
      </c>
      <c r="AG190" s="65">
        <f t="shared" si="135"/>
        <v>-2.0000000000000018E-2</v>
      </c>
      <c r="AH190" s="69">
        <f t="shared" si="136"/>
        <v>3.84</v>
      </c>
      <c r="AI190" s="65">
        <f t="shared" si="137"/>
        <v>-0.16000000000000014</v>
      </c>
      <c r="AJ190" s="69">
        <f t="shared" si="138"/>
        <v>19.2</v>
      </c>
      <c r="AK190" s="65">
        <f t="shared" si="139"/>
        <v>-0.80000000000000071</v>
      </c>
      <c r="AL190" s="66"/>
      <c r="AM190" s="78">
        <v>25</v>
      </c>
      <c r="AN190" s="27">
        <f t="shared" si="182"/>
        <v>200</v>
      </c>
      <c r="AO190" s="27">
        <f t="shared" si="171"/>
        <v>1000</v>
      </c>
      <c r="AP190" s="16">
        <f t="shared" si="142"/>
        <v>0.5</v>
      </c>
      <c r="AQ190" s="16">
        <f t="shared" si="143"/>
        <v>4</v>
      </c>
      <c r="AR190" s="72">
        <f t="shared" si="144"/>
        <v>20</v>
      </c>
      <c r="AS190" s="8" t="s">
        <v>701</v>
      </c>
    </row>
    <row r="191" spans="1:45" s="8" customFormat="1" x14ac:dyDescent="0.25">
      <c r="A191" s="6" t="s">
        <v>349</v>
      </c>
      <c r="B191" s="6" t="s">
        <v>350</v>
      </c>
      <c r="C191" s="7" t="s">
        <v>351</v>
      </c>
      <c r="D191" s="6" t="s">
        <v>352</v>
      </c>
      <c r="E191" s="10" t="s">
        <v>353</v>
      </c>
      <c r="F191" s="11" t="s">
        <v>354</v>
      </c>
      <c r="G191" s="25" t="s">
        <v>355</v>
      </c>
      <c r="H191" s="25" t="s">
        <v>358</v>
      </c>
      <c r="I191" s="12" t="str">
        <f t="shared" si="172"/>
        <v>Rooms Above: Room 3</v>
      </c>
      <c r="J191" s="23">
        <f t="shared" si="178"/>
        <v>32.808399000000001</v>
      </c>
      <c r="K191" s="23">
        <f t="shared" si="178"/>
        <v>9.8425197000000004</v>
      </c>
      <c r="L191" s="23">
        <f t="shared" si="179"/>
        <v>322.91731348296031</v>
      </c>
      <c r="M191" s="50">
        <v>10</v>
      </c>
      <c r="N191" s="50">
        <v>3</v>
      </c>
      <c r="O191" s="50">
        <f t="shared" si="180"/>
        <v>30</v>
      </c>
      <c r="P191" s="25" t="s">
        <v>21</v>
      </c>
      <c r="Q191" s="25" t="s">
        <v>21</v>
      </c>
      <c r="R191" s="25" t="s">
        <v>21</v>
      </c>
      <c r="S191" s="25" t="s">
        <v>21</v>
      </c>
      <c r="T191" s="25" t="s">
        <v>21</v>
      </c>
      <c r="U191" s="25" t="s">
        <v>9</v>
      </c>
      <c r="V191" s="25" t="s">
        <v>21</v>
      </c>
      <c r="W191" s="62">
        <v>18</v>
      </c>
      <c r="X191" s="71">
        <f t="shared" si="181"/>
        <v>144</v>
      </c>
      <c r="Y191" s="71">
        <f t="shared" si="177"/>
        <v>720</v>
      </c>
      <c r="Z191" s="63">
        <f t="shared" si="132"/>
        <v>0</v>
      </c>
      <c r="AA191" s="64">
        <f>Z191/AM191</f>
        <v>0</v>
      </c>
      <c r="AB191" s="63">
        <f t="shared" si="133"/>
        <v>0</v>
      </c>
      <c r="AC191" s="64">
        <f>AB191/AN191</f>
        <v>0</v>
      </c>
      <c r="AD191" s="63">
        <f t="shared" si="134"/>
        <v>0</v>
      </c>
      <c r="AE191" s="64">
        <f>AD191/AO191</f>
        <v>0</v>
      </c>
      <c r="AF191" s="69">
        <f t="shared" si="154"/>
        <v>0.6</v>
      </c>
      <c r="AG191" s="65">
        <f t="shared" si="135"/>
        <v>0</v>
      </c>
      <c r="AH191" s="69">
        <f t="shared" si="136"/>
        <v>4.8</v>
      </c>
      <c r="AI191" s="65">
        <f t="shared" si="137"/>
        <v>0</v>
      </c>
      <c r="AJ191" s="69">
        <f t="shared" si="138"/>
        <v>24</v>
      </c>
      <c r="AK191" s="65">
        <f t="shared" si="139"/>
        <v>0</v>
      </c>
      <c r="AL191" s="66"/>
      <c r="AM191" s="78">
        <v>18</v>
      </c>
      <c r="AN191" s="27">
        <f t="shared" si="182"/>
        <v>144</v>
      </c>
      <c r="AO191" s="27">
        <f t="shared" si="171"/>
        <v>720</v>
      </c>
      <c r="AP191" s="16">
        <f t="shared" si="142"/>
        <v>0.6</v>
      </c>
      <c r="AQ191" s="16">
        <f t="shared" si="143"/>
        <v>4.8</v>
      </c>
      <c r="AR191" s="72">
        <f t="shared" si="144"/>
        <v>24</v>
      </c>
      <c r="AS191" s="8" t="s">
        <v>701</v>
      </c>
    </row>
    <row r="192" spans="1:45" s="8" customFormat="1" x14ac:dyDescent="0.25">
      <c r="A192" s="6" t="s">
        <v>349</v>
      </c>
      <c r="B192" s="6" t="s">
        <v>350</v>
      </c>
      <c r="C192" s="7" t="s">
        <v>351</v>
      </c>
      <c r="D192" s="6" t="s">
        <v>352</v>
      </c>
      <c r="E192" s="10" t="s">
        <v>353</v>
      </c>
      <c r="F192" s="11" t="s">
        <v>354</v>
      </c>
      <c r="G192" s="25" t="s">
        <v>355</v>
      </c>
      <c r="H192" s="25" t="s">
        <v>359</v>
      </c>
      <c r="I192" s="12" t="str">
        <f t="shared" si="172"/>
        <v xml:space="preserve">Rooms Above: Room 4 </v>
      </c>
      <c r="J192" s="23">
        <f t="shared" si="178"/>
        <v>36.089238899999998</v>
      </c>
      <c r="K192" s="23">
        <f t="shared" si="178"/>
        <v>9.8425197000000004</v>
      </c>
      <c r="L192" s="23">
        <f t="shared" si="179"/>
        <v>355.20904483125634</v>
      </c>
      <c r="M192" s="50">
        <v>11</v>
      </c>
      <c r="N192" s="50">
        <v>3</v>
      </c>
      <c r="O192" s="50">
        <f t="shared" si="180"/>
        <v>33</v>
      </c>
      <c r="P192" s="25" t="s">
        <v>21</v>
      </c>
      <c r="Q192" s="25" t="s">
        <v>21</v>
      </c>
      <c r="R192" s="25" t="s">
        <v>21</v>
      </c>
      <c r="S192" s="25" t="s">
        <v>21</v>
      </c>
      <c r="T192" s="25" t="s">
        <v>21</v>
      </c>
      <c r="U192" s="25" t="s">
        <v>21</v>
      </c>
      <c r="V192" s="25" t="s">
        <v>21</v>
      </c>
      <c r="W192" s="62">
        <v>18</v>
      </c>
      <c r="X192" s="71">
        <f t="shared" si="181"/>
        <v>144</v>
      </c>
      <c r="Y192" s="71">
        <f t="shared" si="177"/>
        <v>720</v>
      </c>
      <c r="Z192" s="63">
        <f t="shared" si="132"/>
        <v>0</v>
      </c>
      <c r="AA192" s="64">
        <f>Z192/AM192</f>
        <v>0</v>
      </c>
      <c r="AB192" s="63">
        <f t="shared" si="133"/>
        <v>0</v>
      </c>
      <c r="AC192" s="64">
        <f>AB192/AN192</f>
        <v>0</v>
      </c>
      <c r="AD192" s="63">
        <f t="shared" si="134"/>
        <v>0</v>
      </c>
      <c r="AE192" s="64">
        <f>AD192/AO192</f>
        <v>0</v>
      </c>
      <c r="AF192" s="69">
        <f t="shared" si="154"/>
        <v>0.54545454545454541</v>
      </c>
      <c r="AG192" s="65">
        <f t="shared" si="135"/>
        <v>0</v>
      </c>
      <c r="AH192" s="69">
        <f t="shared" si="136"/>
        <v>4.3636363636363633</v>
      </c>
      <c r="AI192" s="65">
        <f t="shared" si="137"/>
        <v>0</v>
      </c>
      <c r="AJ192" s="69">
        <f t="shared" si="138"/>
        <v>21.818181818181817</v>
      </c>
      <c r="AK192" s="65">
        <f t="shared" si="139"/>
        <v>0</v>
      </c>
      <c r="AL192" s="66"/>
      <c r="AM192" s="78">
        <v>18</v>
      </c>
      <c r="AN192" s="27">
        <f t="shared" si="182"/>
        <v>144</v>
      </c>
      <c r="AO192" s="27">
        <f t="shared" si="171"/>
        <v>720</v>
      </c>
      <c r="AP192" s="16">
        <f t="shared" si="142"/>
        <v>0.54545454545454541</v>
      </c>
      <c r="AQ192" s="16">
        <f t="shared" si="143"/>
        <v>4.3636363636363633</v>
      </c>
      <c r="AR192" s="72">
        <f t="shared" si="144"/>
        <v>21.818181818181817</v>
      </c>
      <c r="AS192" s="8" t="s">
        <v>701</v>
      </c>
    </row>
    <row r="193" spans="1:45" s="8" customFormat="1" x14ac:dyDescent="0.25">
      <c r="A193" s="6" t="s">
        <v>349</v>
      </c>
      <c r="B193" s="6" t="s">
        <v>350</v>
      </c>
      <c r="C193" s="7" t="s">
        <v>351</v>
      </c>
      <c r="D193" s="6" t="s">
        <v>352</v>
      </c>
      <c r="E193" s="10" t="s">
        <v>353</v>
      </c>
      <c r="F193" s="11" t="s">
        <v>354</v>
      </c>
      <c r="G193" s="25" t="s">
        <v>355</v>
      </c>
      <c r="H193" s="25" t="s">
        <v>360</v>
      </c>
      <c r="I193" s="12" t="str">
        <f t="shared" si="172"/>
        <v>Rooms Above: Room 5</v>
      </c>
      <c r="J193" s="23">
        <f t="shared" si="178"/>
        <v>50.85301845</v>
      </c>
      <c r="K193" s="23">
        <f t="shared" si="178"/>
        <v>9.8425197000000004</v>
      </c>
      <c r="L193" s="23">
        <f t="shared" si="179"/>
        <v>500.52183589858851</v>
      </c>
      <c r="M193" s="50">
        <v>15.5</v>
      </c>
      <c r="N193" s="50">
        <v>3</v>
      </c>
      <c r="O193" s="50">
        <f t="shared" si="180"/>
        <v>46.5</v>
      </c>
      <c r="P193" s="25" t="s">
        <v>21</v>
      </c>
      <c r="Q193" s="25" t="s">
        <v>21</v>
      </c>
      <c r="R193" s="25" t="s">
        <v>21</v>
      </c>
      <c r="S193" s="25" t="s">
        <v>21</v>
      </c>
      <c r="T193" s="25" t="s">
        <v>21</v>
      </c>
      <c r="U193" s="25" t="s">
        <v>21</v>
      </c>
      <c r="V193" s="25" t="s">
        <v>21</v>
      </c>
      <c r="W193" s="62">
        <v>18</v>
      </c>
      <c r="X193" s="71">
        <f t="shared" si="181"/>
        <v>144</v>
      </c>
      <c r="Y193" s="71">
        <f t="shared" si="177"/>
        <v>720</v>
      </c>
      <c r="Z193" s="63">
        <f t="shared" si="132"/>
        <v>0</v>
      </c>
      <c r="AA193" s="64">
        <f>Z193/AM193</f>
        <v>0</v>
      </c>
      <c r="AB193" s="63">
        <f t="shared" si="133"/>
        <v>0</v>
      </c>
      <c r="AC193" s="64">
        <f>AB193/AN193</f>
        <v>0</v>
      </c>
      <c r="AD193" s="63">
        <f t="shared" si="134"/>
        <v>0</v>
      </c>
      <c r="AE193" s="64">
        <f>AD193/AO193</f>
        <v>0</v>
      </c>
      <c r="AF193" s="69">
        <f t="shared" si="154"/>
        <v>0.38709677419354838</v>
      </c>
      <c r="AG193" s="65">
        <f t="shared" si="135"/>
        <v>0</v>
      </c>
      <c r="AH193" s="69">
        <f t="shared" si="136"/>
        <v>3.096774193548387</v>
      </c>
      <c r="AI193" s="65">
        <f t="shared" si="137"/>
        <v>0</v>
      </c>
      <c r="AJ193" s="69">
        <f t="shared" si="138"/>
        <v>15.483870967741936</v>
      </c>
      <c r="AK193" s="65">
        <f t="shared" si="139"/>
        <v>0</v>
      </c>
      <c r="AL193" s="66"/>
      <c r="AM193" s="78">
        <v>18</v>
      </c>
      <c r="AN193" s="27">
        <f t="shared" si="182"/>
        <v>144</v>
      </c>
      <c r="AO193" s="27">
        <f t="shared" si="171"/>
        <v>720</v>
      </c>
      <c r="AP193" s="16">
        <f t="shared" si="142"/>
        <v>0.38709677419354838</v>
      </c>
      <c r="AQ193" s="16">
        <f t="shared" si="143"/>
        <v>3.096774193548387</v>
      </c>
      <c r="AR193" s="72">
        <f t="shared" si="144"/>
        <v>15.483870967741936</v>
      </c>
      <c r="AS193" s="8" t="s">
        <v>701</v>
      </c>
    </row>
    <row r="194" spans="1:45" s="8" customFormat="1" x14ac:dyDescent="0.25">
      <c r="A194" s="6" t="s">
        <v>702</v>
      </c>
      <c r="B194" s="6" t="s">
        <v>703</v>
      </c>
      <c r="C194" s="7" t="s">
        <v>704</v>
      </c>
      <c r="D194" s="6" t="s">
        <v>705</v>
      </c>
      <c r="E194" s="10" t="s">
        <v>706</v>
      </c>
      <c r="F194" s="11" t="s">
        <v>707</v>
      </c>
      <c r="G194" s="25" t="s">
        <v>57</v>
      </c>
      <c r="H194" s="25" t="s">
        <v>708</v>
      </c>
      <c r="I194" s="12" t="str">
        <f t="shared" si="172"/>
        <v>Rooms at the Arts: Front Room</v>
      </c>
      <c r="J194" s="23">
        <f t="shared" si="178"/>
        <v>35.334645723000001</v>
      </c>
      <c r="K194" s="23">
        <f t="shared" si="178"/>
        <v>22.637795310000001</v>
      </c>
      <c r="L194" s="23">
        <f t="shared" si="179"/>
        <v>799.89847722864101</v>
      </c>
      <c r="M194" s="50">
        <v>10.77</v>
      </c>
      <c r="N194" s="50">
        <v>6.9</v>
      </c>
      <c r="O194" s="50">
        <f t="shared" si="180"/>
        <v>74.313000000000002</v>
      </c>
      <c r="P194" s="25" t="s">
        <v>21</v>
      </c>
      <c r="Q194" s="25" t="s">
        <v>21</v>
      </c>
      <c r="R194" s="25" t="s">
        <v>21</v>
      </c>
      <c r="S194" s="25" t="s">
        <v>21</v>
      </c>
      <c r="T194" s="25" t="s">
        <v>21</v>
      </c>
      <c r="U194" s="25" t="s">
        <v>21</v>
      </c>
      <c r="V194" s="25" t="s">
        <v>21</v>
      </c>
      <c r="W194" s="62">
        <f>30*1.2</f>
        <v>36</v>
      </c>
      <c r="X194" s="71">
        <f t="shared" si="181"/>
        <v>288</v>
      </c>
      <c r="Y194" s="62">
        <f>1200*1.2</f>
        <v>1440</v>
      </c>
      <c r="Z194" s="63">
        <f t="shared" ref="Z194:Z254" si="183">W194-AM194</f>
        <v>36</v>
      </c>
      <c r="AA194" s="64" t="s">
        <v>42</v>
      </c>
      <c r="AB194" s="63">
        <f t="shared" ref="AB194:AB254" si="184">X194-AN194</f>
        <v>288</v>
      </c>
      <c r="AC194" s="64" t="s">
        <v>42</v>
      </c>
      <c r="AD194" s="63">
        <f t="shared" ref="AD194:AD254" si="185">Y194-AO194</f>
        <v>1440</v>
      </c>
      <c r="AE194" s="64" t="s">
        <v>42</v>
      </c>
      <c r="AF194" s="69">
        <f t="shared" si="154"/>
        <v>0.48443744701465424</v>
      </c>
      <c r="AG194" s="65">
        <f t="shared" ref="AG194:AG254" si="186">AF194-AP194</f>
        <v>0.48443744701465424</v>
      </c>
      <c r="AH194" s="69">
        <f t="shared" ref="AH194:AH254" si="187">X194/O194</f>
        <v>3.8754995761172339</v>
      </c>
      <c r="AI194" s="65">
        <f t="shared" ref="AI194:AI254" si="188">AH194-AQ194</f>
        <v>3.8754995761172339</v>
      </c>
      <c r="AJ194" s="69">
        <f t="shared" ref="AJ194:AJ254" si="189">Y194/O194</f>
        <v>19.377497880586169</v>
      </c>
      <c r="AK194" s="65">
        <f t="shared" ref="AK194:AK254" si="190">AJ194-AR194</f>
        <v>19.377497880586169</v>
      </c>
      <c r="AL194" s="66"/>
      <c r="AM194" s="78"/>
      <c r="AN194" s="27"/>
      <c r="AO194" s="27"/>
      <c r="AP194" s="16">
        <f t="shared" ref="AP194:AP234" si="191">AM194/O194</f>
        <v>0</v>
      </c>
      <c r="AQ194" s="16">
        <f t="shared" ref="AQ194:AQ234" si="192">AN194/O194</f>
        <v>0</v>
      </c>
      <c r="AR194" s="72">
        <f t="shared" ref="AR194:AR234" si="193">AO194/O194</f>
        <v>0</v>
      </c>
    </row>
    <row r="195" spans="1:45" s="8" customFormat="1" x14ac:dyDescent="0.25">
      <c r="A195" s="6" t="s">
        <v>702</v>
      </c>
      <c r="B195" s="6" t="s">
        <v>703</v>
      </c>
      <c r="C195" s="7" t="s">
        <v>704</v>
      </c>
      <c r="D195" s="6" t="s">
        <v>705</v>
      </c>
      <c r="E195" s="10" t="s">
        <v>706</v>
      </c>
      <c r="F195" s="11" t="s">
        <v>707</v>
      </c>
      <c r="G195" s="25" t="s">
        <v>57</v>
      </c>
      <c r="H195" s="25" t="s">
        <v>709</v>
      </c>
      <c r="I195" s="12" t="str">
        <f t="shared" si="172"/>
        <v>Rooms at the Arts: Pigeon Loft</v>
      </c>
      <c r="J195" s="23">
        <f t="shared" si="178"/>
        <v>22.965879300000001</v>
      </c>
      <c r="K195" s="23">
        <f t="shared" si="178"/>
        <v>34.940944935000005</v>
      </c>
      <c r="L195" s="23">
        <f t="shared" si="179"/>
        <v>802.44952400515649</v>
      </c>
      <c r="M195" s="50">
        <v>7</v>
      </c>
      <c r="N195" s="50">
        <v>10.65</v>
      </c>
      <c r="O195" s="50">
        <f t="shared" si="180"/>
        <v>74.55</v>
      </c>
      <c r="P195" s="25" t="s">
        <v>21</v>
      </c>
      <c r="Q195" s="25" t="s">
        <v>21</v>
      </c>
      <c r="R195" s="25" t="s">
        <v>21</v>
      </c>
      <c r="S195" s="25" t="s">
        <v>21</v>
      </c>
      <c r="T195" s="25" t="s">
        <v>21</v>
      </c>
      <c r="U195" s="25" t="s">
        <v>21</v>
      </c>
      <c r="V195" s="25" t="s">
        <v>21</v>
      </c>
      <c r="W195" s="62">
        <f>30*1.2</f>
        <v>36</v>
      </c>
      <c r="X195" s="71">
        <f t="shared" si="181"/>
        <v>288</v>
      </c>
      <c r="Y195" s="62">
        <f>1200*1.2</f>
        <v>1440</v>
      </c>
      <c r="Z195" s="63">
        <f t="shared" si="183"/>
        <v>36</v>
      </c>
      <c r="AA195" s="64" t="s">
        <v>42</v>
      </c>
      <c r="AB195" s="63">
        <f t="shared" si="184"/>
        <v>288</v>
      </c>
      <c r="AC195" s="64" t="s">
        <v>42</v>
      </c>
      <c r="AD195" s="63">
        <f t="shared" si="185"/>
        <v>1440</v>
      </c>
      <c r="AE195" s="64" t="s">
        <v>42</v>
      </c>
      <c r="AF195" s="69">
        <f t="shared" si="154"/>
        <v>0.48289738430583501</v>
      </c>
      <c r="AG195" s="65">
        <f t="shared" si="186"/>
        <v>0.48289738430583501</v>
      </c>
      <c r="AH195" s="69">
        <f t="shared" si="187"/>
        <v>3.8631790744466801</v>
      </c>
      <c r="AI195" s="65">
        <f t="shared" si="188"/>
        <v>3.8631790744466801</v>
      </c>
      <c r="AJ195" s="69">
        <f t="shared" si="189"/>
        <v>19.315895372233403</v>
      </c>
      <c r="AK195" s="65">
        <f t="shared" si="190"/>
        <v>19.315895372233403</v>
      </c>
      <c r="AL195" s="66"/>
      <c r="AM195" s="78"/>
      <c r="AN195" s="27"/>
      <c r="AO195" s="27"/>
      <c r="AP195" s="16">
        <f t="shared" si="191"/>
        <v>0</v>
      </c>
      <c r="AQ195" s="16">
        <f t="shared" si="192"/>
        <v>0</v>
      </c>
      <c r="AR195" s="72">
        <f t="shared" si="193"/>
        <v>0</v>
      </c>
    </row>
    <row r="196" spans="1:45" s="8" customFormat="1" x14ac:dyDescent="0.25">
      <c r="A196" s="6" t="s">
        <v>710</v>
      </c>
      <c r="B196" s="6" t="s">
        <v>711</v>
      </c>
      <c r="C196" s="7" t="s">
        <v>712</v>
      </c>
      <c r="D196" s="6" t="s">
        <v>713</v>
      </c>
      <c r="E196" s="10" t="s">
        <v>714</v>
      </c>
      <c r="F196" s="11" t="s">
        <v>715</v>
      </c>
      <c r="G196" s="25" t="s">
        <v>19</v>
      </c>
      <c r="H196" s="25" t="s">
        <v>716</v>
      </c>
      <c r="I196" s="12" t="str">
        <f t="shared" si="172"/>
        <v>Royal Academy of Dance: Ashton</v>
      </c>
      <c r="J196" s="23">
        <f t="shared" si="178"/>
        <v>124.6719162</v>
      </c>
      <c r="K196" s="23">
        <f t="shared" si="178"/>
        <v>164.04199500000001</v>
      </c>
      <c r="L196" s="23">
        <f t="shared" si="179"/>
        <v>20451.429853920821</v>
      </c>
      <c r="M196" s="50">
        <v>38</v>
      </c>
      <c r="N196" s="50">
        <v>50</v>
      </c>
      <c r="O196" s="50">
        <f>M196*N196</f>
        <v>1900</v>
      </c>
      <c r="P196" s="25" t="s">
        <v>9</v>
      </c>
      <c r="Q196" s="25" t="s">
        <v>9</v>
      </c>
      <c r="R196" s="25" t="s">
        <v>9</v>
      </c>
      <c r="S196" s="25" t="s">
        <v>21</v>
      </c>
      <c r="T196" s="25" t="s">
        <v>9</v>
      </c>
      <c r="U196" s="25" t="s">
        <v>21</v>
      </c>
      <c r="V196" s="25" t="s">
        <v>9</v>
      </c>
      <c r="W196" s="62">
        <v>48</v>
      </c>
      <c r="X196" s="71">
        <f t="shared" si="181"/>
        <v>384</v>
      </c>
      <c r="Y196" s="71">
        <f t="shared" ref="Y196" si="194">X196*5</f>
        <v>1920</v>
      </c>
      <c r="Z196" s="63">
        <f t="shared" si="183"/>
        <v>48</v>
      </c>
      <c r="AA196" s="64" t="s">
        <v>42</v>
      </c>
      <c r="AB196" s="63">
        <f t="shared" si="184"/>
        <v>384</v>
      </c>
      <c r="AC196" s="64" t="s">
        <v>42</v>
      </c>
      <c r="AD196" s="63">
        <f t="shared" si="185"/>
        <v>1920</v>
      </c>
      <c r="AE196" s="64" t="s">
        <v>42</v>
      </c>
      <c r="AF196" s="69">
        <f t="shared" si="154"/>
        <v>2.5263157894736842E-2</v>
      </c>
      <c r="AG196" s="65">
        <f t="shared" si="186"/>
        <v>2.5263157894736842E-2</v>
      </c>
      <c r="AH196" s="69">
        <f t="shared" si="187"/>
        <v>0.20210526315789473</v>
      </c>
      <c r="AI196" s="65">
        <f t="shared" si="188"/>
        <v>0.20210526315789473</v>
      </c>
      <c r="AJ196" s="69">
        <f t="shared" si="189"/>
        <v>1.0105263157894737</v>
      </c>
      <c r="AK196" s="65">
        <f t="shared" si="190"/>
        <v>1.0105263157894737</v>
      </c>
      <c r="AL196" s="66"/>
      <c r="AM196" s="78"/>
      <c r="AN196" s="27"/>
      <c r="AO196" s="27"/>
      <c r="AP196" s="16">
        <f t="shared" si="191"/>
        <v>0</v>
      </c>
      <c r="AQ196" s="16">
        <f t="shared" si="192"/>
        <v>0</v>
      </c>
      <c r="AR196" s="72">
        <f t="shared" si="193"/>
        <v>0</v>
      </c>
    </row>
    <row r="197" spans="1:45" s="8" customFormat="1" x14ac:dyDescent="0.25">
      <c r="A197" s="6" t="s">
        <v>710</v>
      </c>
      <c r="B197" s="6" t="s">
        <v>711</v>
      </c>
      <c r="C197" s="7" t="s">
        <v>712</v>
      </c>
      <c r="D197" s="6" t="s">
        <v>713</v>
      </c>
      <c r="E197" s="10" t="s">
        <v>714</v>
      </c>
      <c r="F197" s="11" t="s">
        <v>715</v>
      </c>
      <c r="G197" s="25" t="s">
        <v>19</v>
      </c>
      <c r="H197" s="25" t="s">
        <v>717</v>
      </c>
      <c r="I197" s="12" t="str">
        <f t="shared" si="172"/>
        <v>Royal Academy of Dance: Bedells</v>
      </c>
      <c r="J197" s="23">
        <f t="shared" si="178"/>
        <v>20.997375360000003</v>
      </c>
      <c r="K197" s="23">
        <f t="shared" si="178"/>
        <v>47.90026254</v>
      </c>
      <c r="L197" s="23">
        <f t="shared" si="179"/>
        <v>1005.7797923949272</v>
      </c>
      <c r="M197" s="50">
        <v>6.4</v>
      </c>
      <c r="N197" s="50">
        <v>14.6</v>
      </c>
      <c r="O197" s="50">
        <f>M197*N197</f>
        <v>93.44</v>
      </c>
      <c r="P197" s="25" t="s">
        <v>9</v>
      </c>
      <c r="Q197" s="25" t="s">
        <v>9</v>
      </c>
      <c r="R197" s="25" t="s">
        <v>9</v>
      </c>
      <c r="S197" s="25" t="s">
        <v>21</v>
      </c>
      <c r="T197" s="25" t="s">
        <v>9</v>
      </c>
      <c r="U197" s="25" t="s">
        <v>21</v>
      </c>
      <c r="V197" s="25" t="s">
        <v>9</v>
      </c>
      <c r="W197" s="62">
        <v>36</v>
      </c>
      <c r="X197" s="71">
        <f t="shared" ref="X197:X204" si="195">W197*8</f>
        <v>288</v>
      </c>
      <c r="Y197" s="71">
        <f t="shared" ref="Y197:Y204" si="196">X197*5</f>
        <v>1440</v>
      </c>
      <c r="Z197" s="63">
        <f t="shared" si="183"/>
        <v>36</v>
      </c>
      <c r="AA197" s="64" t="s">
        <v>42</v>
      </c>
      <c r="AB197" s="63">
        <f t="shared" si="184"/>
        <v>288</v>
      </c>
      <c r="AC197" s="64" t="s">
        <v>42</v>
      </c>
      <c r="AD197" s="63">
        <f t="shared" si="185"/>
        <v>1440</v>
      </c>
      <c r="AE197" s="64" t="s">
        <v>42</v>
      </c>
      <c r="AF197" s="69">
        <f t="shared" si="154"/>
        <v>0.38527397260273971</v>
      </c>
      <c r="AG197" s="65">
        <f t="shared" si="186"/>
        <v>0.38527397260273971</v>
      </c>
      <c r="AH197" s="69">
        <f t="shared" si="187"/>
        <v>3.0821917808219177</v>
      </c>
      <c r="AI197" s="65">
        <f t="shared" si="188"/>
        <v>3.0821917808219177</v>
      </c>
      <c r="AJ197" s="69">
        <f t="shared" si="189"/>
        <v>15.41095890410959</v>
      </c>
      <c r="AK197" s="65">
        <f t="shared" si="190"/>
        <v>15.41095890410959</v>
      </c>
      <c r="AL197" s="66"/>
      <c r="AM197" s="78"/>
      <c r="AN197" s="27"/>
      <c r="AO197" s="27"/>
      <c r="AP197" s="16">
        <f t="shared" si="191"/>
        <v>0</v>
      </c>
      <c r="AQ197" s="16">
        <f t="shared" si="192"/>
        <v>0</v>
      </c>
      <c r="AR197" s="72">
        <f t="shared" si="193"/>
        <v>0</v>
      </c>
    </row>
    <row r="198" spans="1:45" s="8" customFormat="1" x14ac:dyDescent="0.25">
      <c r="A198" s="6" t="s">
        <v>710</v>
      </c>
      <c r="B198" s="6" t="s">
        <v>711</v>
      </c>
      <c r="C198" s="7" t="s">
        <v>712</v>
      </c>
      <c r="D198" s="6" t="s">
        <v>713</v>
      </c>
      <c r="E198" s="10" t="s">
        <v>714</v>
      </c>
      <c r="F198" s="11" t="s">
        <v>715</v>
      </c>
      <c r="G198" s="25" t="s">
        <v>19</v>
      </c>
      <c r="H198" s="25" t="s">
        <v>718</v>
      </c>
      <c r="I198" s="12" t="str">
        <f t="shared" si="172"/>
        <v>Royal Academy of Dance: Benesh</v>
      </c>
      <c r="J198" s="23">
        <f t="shared" si="178"/>
        <v>20.997375360000003</v>
      </c>
      <c r="K198" s="23">
        <f t="shared" si="178"/>
        <v>47.90026254</v>
      </c>
      <c r="L198" s="23">
        <f t="shared" ref="L198:L204" si="197">J198*K198</f>
        <v>1005.7797923949272</v>
      </c>
      <c r="M198" s="50">
        <v>6.4</v>
      </c>
      <c r="N198" s="50">
        <v>14.6</v>
      </c>
      <c r="O198" s="50">
        <f t="shared" ref="O198:O209" si="198">M198*N198</f>
        <v>93.44</v>
      </c>
      <c r="P198" s="25" t="s">
        <v>9</v>
      </c>
      <c r="Q198" s="25" t="s">
        <v>9</v>
      </c>
      <c r="R198" s="25" t="s">
        <v>9</v>
      </c>
      <c r="S198" s="25" t="s">
        <v>21</v>
      </c>
      <c r="T198" s="25" t="s">
        <v>9</v>
      </c>
      <c r="U198" s="25" t="s">
        <v>21</v>
      </c>
      <c r="V198" s="25" t="s">
        <v>9</v>
      </c>
      <c r="W198" s="62">
        <v>36</v>
      </c>
      <c r="X198" s="71">
        <f t="shared" si="195"/>
        <v>288</v>
      </c>
      <c r="Y198" s="71">
        <f t="shared" si="196"/>
        <v>1440</v>
      </c>
      <c r="Z198" s="63">
        <f t="shared" si="183"/>
        <v>36</v>
      </c>
      <c r="AA198" s="64" t="s">
        <v>42</v>
      </c>
      <c r="AB198" s="63">
        <f t="shared" si="184"/>
        <v>288</v>
      </c>
      <c r="AC198" s="64" t="s">
        <v>42</v>
      </c>
      <c r="AD198" s="63">
        <f t="shared" si="185"/>
        <v>1440</v>
      </c>
      <c r="AE198" s="64" t="s">
        <v>42</v>
      </c>
      <c r="AF198" s="69">
        <f t="shared" si="154"/>
        <v>0.38527397260273971</v>
      </c>
      <c r="AG198" s="65">
        <f t="shared" si="186"/>
        <v>0.38527397260273971</v>
      </c>
      <c r="AH198" s="69">
        <f t="shared" si="187"/>
        <v>3.0821917808219177</v>
      </c>
      <c r="AI198" s="65">
        <f t="shared" si="188"/>
        <v>3.0821917808219177</v>
      </c>
      <c r="AJ198" s="69">
        <f t="shared" si="189"/>
        <v>15.41095890410959</v>
      </c>
      <c r="AK198" s="65">
        <f t="shared" si="190"/>
        <v>15.41095890410959</v>
      </c>
      <c r="AL198" s="66"/>
      <c r="AM198" s="78"/>
      <c r="AN198" s="27"/>
      <c r="AO198" s="27"/>
      <c r="AP198" s="16">
        <f t="shared" si="191"/>
        <v>0</v>
      </c>
      <c r="AQ198" s="16">
        <f t="shared" si="192"/>
        <v>0</v>
      </c>
      <c r="AR198" s="72">
        <f t="shared" si="193"/>
        <v>0</v>
      </c>
    </row>
    <row r="199" spans="1:45" s="8" customFormat="1" x14ac:dyDescent="0.25">
      <c r="A199" s="6" t="s">
        <v>710</v>
      </c>
      <c r="B199" s="6" t="s">
        <v>711</v>
      </c>
      <c r="C199" s="7" t="s">
        <v>712</v>
      </c>
      <c r="D199" s="6" t="s">
        <v>713</v>
      </c>
      <c r="E199" s="10" t="s">
        <v>714</v>
      </c>
      <c r="F199" s="11" t="s">
        <v>715</v>
      </c>
      <c r="G199" s="25" t="s">
        <v>19</v>
      </c>
      <c r="H199" s="25" t="s">
        <v>719</v>
      </c>
      <c r="I199" s="12" t="str">
        <f t="shared" si="172"/>
        <v>Royal Academy of Dance: Cormani</v>
      </c>
      <c r="J199" s="23">
        <f t="shared" si="178"/>
        <v>20.997375360000003</v>
      </c>
      <c r="K199" s="23">
        <f t="shared" si="178"/>
        <v>47.90026254</v>
      </c>
      <c r="L199" s="23">
        <f t="shared" si="197"/>
        <v>1005.7797923949272</v>
      </c>
      <c r="M199" s="50">
        <v>6.4</v>
      </c>
      <c r="N199" s="50">
        <v>14.6</v>
      </c>
      <c r="O199" s="50">
        <f t="shared" si="198"/>
        <v>93.44</v>
      </c>
      <c r="P199" s="25" t="s">
        <v>9</v>
      </c>
      <c r="Q199" s="25" t="s">
        <v>9</v>
      </c>
      <c r="R199" s="25" t="s">
        <v>9</v>
      </c>
      <c r="S199" s="25" t="s">
        <v>21</v>
      </c>
      <c r="T199" s="25" t="s">
        <v>9</v>
      </c>
      <c r="U199" s="25" t="s">
        <v>21</v>
      </c>
      <c r="V199" s="25" t="s">
        <v>9</v>
      </c>
      <c r="W199" s="62">
        <v>30</v>
      </c>
      <c r="X199" s="71">
        <f t="shared" si="195"/>
        <v>240</v>
      </c>
      <c r="Y199" s="71">
        <f t="shared" si="196"/>
        <v>1200</v>
      </c>
      <c r="Z199" s="63">
        <f t="shared" si="183"/>
        <v>30</v>
      </c>
      <c r="AA199" s="64" t="s">
        <v>42</v>
      </c>
      <c r="AB199" s="63">
        <f t="shared" si="184"/>
        <v>240</v>
      </c>
      <c r="AC199" s="64" t="s">
        <v>42</v>
      </c>
      <c r="AD199" s="63">
        <f t="shared" si="185"/>
        <v>1200</v>
      </c>
      <c r="AE199" s="64" t="s">
        <v>42</v>
      </c>
      <c r="AF199" s="69">
        <f t="shared" si="154"/>
        <v>0.32106164383561647</v>
      </c>
      <c r="AG199" s="65">
        <f t="shared" si="186"/>
        <v>0.32106164383561647</v>
      </c>
      <c r="AH199" s="69">
        <f t="shared" si="187"/>
        <v>2.5684931506849318</v>
      </c>
      <c r="AI199" s="65">
        <f t="shared" si="188"/>
        <v>2.5684931506849318</v>
      </c>
      <c r="AJ199" s="69">
        <f t="shared" si="189"/>
        <v>12.842465753424658</v>
      </c>
      <c r="AK199" s="65">
        <f t="shared" si="190"/>
        <v>12.842465753424658</v>
      </c>
      <c r="AL199" s="66"/>
      <c r="AM199" s="78"/>
      <c r="AN199" s="27"/>
      <c r="AO199" s="27"/>
      <c r="AP199" s="16">
        <f t="shared" si="191"/>
        <v>0</v>
      </c>
      <c r="AQ199" s="16">
        <f t="shared" si="192"/>
        <v>0</v>
      </c>
      <c r="AR199" s="72">
        <f t="shared" si="193"/>
        <v>0</v>
      </c>
    </row>
    <row r="200" spans="1:45" s="8" customFormat="1" x14ac:dyDescent="0.25">
      <c r="A200" s="6" t="s">
        <v>710</v>
      </c>
      <c r="B200" s="6" t="s">
        <v>711</v>
      </c>
      <c r="C200" s="7" t="s">
        <v>712</v>
      </c>
      <c r="D200" s="6" t="s">
        <v>713</v>
      </c>
      <c r="E200" s="10" t="s">
        <v>714</v>
      </c>
      <c r="F200" s="11" t="s">
        <v>715</v>
      </c>
      <c r="G200" s="25" t="s">
        <v>19</v>
      </c>
      <c r="H200" s="25" t="s">
        <v>720</v>
      </c>
      <c r="I200" s="12" t="str">
        <f t="shared" si="172"/>
        <v>Royal Academy of Dance: De Valois</v>
      </c>
      <c r="J200" s="23">
        <f t="shared" si="178"/>
        <v>38.057742840000003</v>
      </c>
      <c r="K200" s="23">
        <f t="shared" si="178"/>
        <v>54.790026330000003</v>
      </c>
      <c r="L200" s="23">
        <f t="shared" si="197"/>
        <v>2085.1847322639692</v>
      </c>
      <c r="M200" s="50">
        <v>11.6</v>
      </c>
      <c r="N200" s="50">
        <v>16.7</v>
      </c>
      <c r="O200" s="50">
        <f t="shared" si="198"/>
        <v>193.72</v>
      </c>
      <c r="P200" s="25" t="s">
        <v>9</v>
      </c>
      <c r="Q200" s="25" t="s">
        <v>9</v>
      </c>
      <c r="R200" s="25" t="s">
        <v>9</v>
      </c>
      <c r="S200" s="25" t="s">
        <v>21</v>
      </c>
      <c r="T200" s="25" t="s">
        <v>9</v>
      </c>
      <c r="U200" s="25" t="s">
        <v>21</v>
      </c>
      <c r="V200" s="25" t="s">
        <v>9</v>
      </c>
      <c r="W200" s="62">
        <v>48</v>
      </c>
      <c r="X200" s="71">
        <f t="shared" si="195"/>
        <v>384</v>
      </c>
      <c r="Y200" s="71">
        <f t="shared" si="196"/>
        <v>1920</v>
      </c>
      <c r="Z200" s="63">
        <f t="shared" si="183"/>
        <v>48</v>
      </c>
      <c r="AA200" s="64" t="s">
        <v>42</v>
      </c>
      <c r="AB200" s="63">
        <f t="shared" si="184"/>
        <v>384</v>
      </c>
      <c r="AC200" s="64" t="s">
        <v>42</v>
      </c>
      <c r="AD200" s="63">
        <f t="shared" si="185"/>
        <v>1920</v>
      </c>
      <c r="AE200" s="64" t="s">
        <v>42</v>
      </c>
      <c r="AF200" s="69">
        <f t="shared" si="154"/>
        <v>0.24778030146603344</v>
      </c>
      <c r="AG200" s="65">
        <f t="shared" si="186"/>
        <v>0.24778030146603344</v>
      </c>
      <c r="AH200" s="69">
        <f t="shared" si="187"/>
        <v>1.9822424117282675</v>
      </c>
      <c r="AI200" s="65">
        <f t="shared" si="188"/>
        <v>1.9822424117282675</v>
      </c>
      <c r="AJ200" s="69">
        <f t="shared" si="189"/>
        <v>9.9112120586413379</v>
      </c>
      <c r="AK200" s="65">
        <f t="shared" si="190"/>
        <v>9.9112120586413379</v>
      </c>
      <c r="AL200" s="66"/>
      <c r="AM200" s="78"/>
      <c r="AN200" s="27"/>
      <c r="AO200" s="27"/>
      <c r="AP200" s="16">
        <f t="shared" si="191"/>
        <v>0</v>
      </c>
      <c r="AQ200" s="16">
        <f t="shared" si="192"/>
        <v>0</v>
      </c>
      <c r="AR200" s="72">
        <f t="shared" si="193"/>
        <v>0</v>
      </c>
    </row>
    <row r="201" spans="1:45" s="8" customFormat="1" x14ac:dyDescent="0.25">
      <c r="A201" s="6" t="s">
        <v>710</v>
      </c>
      <c r="B201" s="6" t="s">
        <v>711</v>
      </c>
      <c r="C201" s="7" t="s">
        <v>712</v>
      </c>
      <c r="D201" s="6" t="s">
        <v>713</v>
      </c>
      <c r="E201" s="10" t="s">
        <v>714</v>
      </c>
      <c r="F201" s="11" t="s">
        <v>715</v>
      </c>
      <c r="G201" s="25" t="s">
        <v>19</v>
      </c>
      <c r="H201" s="25" t="s">
        <v>721</v>
      </c>
      <c r="I201" s="12" t="str">
        <f t="shared" si="172"/>
        <v>Royal Academy of Dance: Espinosa</v>
      </c>
      <c r="J201" s="23">
        <f t="shared" si="178"/>
        <v>39.041994810000006</v>
      </c>
      <c r="K201" s="23">
        <f t="shared" si="178"/>
        <v>33.136482989999998</v>
      </c>
      <c r="L201" s="23">
        <f t="shared" si="197"/>
        <v>1293.7143969172334</v>
      </c>
      <c r="M201" s="50">
        <v>11.9</v>
      </c>
      <c r="N201" s="50">
        <v>10.1</v>
      </c>
      <c r="O201" s="50">
        <f t="shared" si="198"/>
        <v>120.19</v>
      </c>
      <c r="P201" s="25" t="s">
        <v>9</v>
      </c>
      <c r="Q201" s="25" t="s">
        <v>9</v>
      </c>
      <c r="R201" s="25" t="s">
        <v>9</v>
      </c>
      <c r="S201" s="25" t="s">
        <v>21</v>
      </c>
      <c r="T201" s="25" t="s">
        <v>9</v>
      </c>
      <c r="U201" s="25" t="s">
        <v>21</v>
      </c>
      <c r="V201" s="25" t="s">
        <v>9</v>
      </c>
      <c r="W201" s="62">
        <v>42</v>
      </c>
      <c r="X201" s="71">
        <f t="shared" si="195"/>
        <v>336</v>
      </c>
      <c r="Y201" s="71">
        <f t="shared" si="196"/>
        <v>1680</v>
      </c>
      <c r="Z201" s="63">
        <f t="shared" si="183"/>
        <v>42</v>
      </c>
      <c r="AA201" s="64" t="s">
        <v>42</v>
      </c>
      <c r="AB201" s="63">
        <f t="shared" si="184"/>
        <v>336</v>
      </c>
      <c r="AC201" s="64" t="s">
        <v>42</v>
      </c>
      <c r="AD201" s="63">
        <f t="shared" si="185"/>
        <v>1680</v>
      </c>
      <c r="AE201" s="64" t="s">
        <v>42</v>
      </c>
      <c r="AF201" s="69">
        <f t="shared" si="154"/>
        <v>0.34944670937682004</v>
      </c>
      <c r="AG201" s="65">
        <f t="shared" si="186"/>
        <v>0.34944670937682004</v>
      </c>
      <c r="AH201" s="69">
        <f t="shared" si="187"/>
        <v>2.7955736750145603</v>
      </c>
      <c r="AI201" s="65">
        <f t="shared" si="188"/>
        <v>2.7955736750145603</v>
      </c>
      <c r="AJ201" s="69">
        <f t="shared" si="189"/>
        <v>13.977868375072802</v>
      </c>
      <c r="AK201" s="65">
        <f t="shared" si="190"/>
        <v>13.977868375072802</v>
      </c>
      <c r="AL201" s="66"/>
      <c r="AM201" s="78"/>
      <c r="AN201" s="27"/>
      <c r="AO201" s="27"/>
      <c r="AP201" s="16">
        <f t="shared" si="191"/>
        <v>0</v>
      </c>
      <c r="AQ201" s="16">
        <f t="shared" si="192"/>
        <v>0</v>
      </c>
      <c r="AR201" s="72">
        <f t="shared" si="193"/>
        <v>0</v>
      </c>
    </row>
    <row r="202" spans="1:45" s="8" customFormat="1" x14ac:dyDescent="0.25">
      <c r="A202" s="6" t="s">
        <v>710</v>
      </c>
      <c r="B202" s="6" t="s">
        <v>711</v>
      </c>
      <c r="C202" s="7" t="s">
        <v>712</v>
      </c>
      <c r="D202" s="6" t="s">
        <v>713</v>
      </c>
      <c r="E202" s="10" t="s">
        <v>714</v>
      </c>
      <c r="F202" s="11" t="s">
        <v>715</v>
      </c>
      <c r="G202" s="25" t="s">
        <v>19</v>
      </c>
      <c r="H202" s="25" t="s">
        <v>722</v>
      </c>
      <c r="I202" s="12" t="str">
        <f t="shared" si="172"/>
        <v>Royal Academy of Dance: Genée</v>
      </c>
      <c r="J202" s="23">
        <f t="shared" si="178"/>
        <v>43.963254660000004</v>
      </c>
      <c r="K202" s="23">
        <f t="shared" si="178"/>
        <v>47.90026254</v>
      </c>
      <c r="L202" s="23">
        <f t="shared" si="197"/>
        <v>2105.8514403268787</v>
      </c>
      <c r="M202" s="50">
        <v>13.4</v>
      </c>
      <c r="N202" s="50">
        <v>14.6</v>
      </c>
      <c r="O202" s="50">
        <f t="shared" si="198"/>
        <v>195.64</v>
      </c>
      <c r="P202" s="25" t="s">
        <v>9</v>
      </c>
      <c r="Q202" s="25" t="s">
        <v>9</v>
      </c>
      <c r="R202" s="25" t="s">
        <v>9</v>
      </c>
      <c r="S202" s="25" t="s">
        <v>21</v>
      </c>
      <c r="T202" s="25" t="s">
        <v>9</v>
      </c>
      <c r="U202" s="25" t="s">
        <v>21</v>
      </c>
      <c r="V202" s="25" t="s">
        <v>9</v>
      </c>
      <c r="W202" s="62">
        <v>54</v>
      </c>
      <c r="X202" s="71">
        <f t="shared" si="195"/>
        <v>432</v>
      </c>
      <c r="Y202" s="71">
        <f t="shared" si="196"/>
        <v>2160</v>
      </c>
      <c r="Z202" s="63">
        <f t="shared" si="183"/>
        <v>54</v>
      </c>
      <c r="AA202" s="64" t="s">
        <v>42</v>
      </c>
      <c r="AB202" s="63">
        <f t="shared" si="184"/>
        <v>432</v>
      </c>
      <c r="AC202" s="64" t="s">
        <v>42</v>
      </c>
      <c r="AD202" s="63">
        <f t="shared" si="185"/>
        <v>2160</v>
      </c>
      <c r="AE202" s="64" t="s">
        <v>42</v>
      </c>
      <c r="AF202" s="69">
        <f t="shared" si="154"/>
        <v>0.27601717440196283</v>
      </c>
      <c r="AG202" s="65">
        <f t="shared" si="186"/>
        <v>0.27601717440196283</v>
      </c>
      <c r="AH202" s="69">
        <f t="shared" si="187"/>
        <v>2.2081373952157026</v>
      </c>
      <c r="AI202" s="65">
        <f t="shared" si="188"/>
        <v>2.2081373952157026</v>
      </c>
      <c r="AJ202" s="69">
        <f t="shared" si="189"/>
        <v>11.040686976078513</v>
      </c>
      <c r="AK202" s="65">
        <f t="shared" si="190"/>
        <v>11.040686976078513</v>
      </c>
      <c r="AL202" s="66"/>
      <c r="AM202" s="78"/>
      <c r="AN202" s="27"/>
      <c r="AO202" s="27"/>
      <c r="AP202" s="16">
        <f t="shared" si="191"/>
        <v>0</v>
      </c>
      <c r="AQ202" s="16">
        <f t="shared" si="192"/>
        <v>0</v>
      </c>
      <c r="AR202" s="72">
        <f t="shared" si="193"/>
        <v>0</v>
      </c>
    </row>
    <row r="203" spans="1:45" s="8" customFormat="1" x14ac:dyDescent="0.25">
      <c r="A203" s="6" t="s">
        <v>710</v>
      </c>
      <c r="B203" s="6" t="s">
        <v>711</v>
      </c>
      <c r="C203" s="7" t="s">
        <v>712</v>
      </c>
      <c r="D203" s="6" t="s">
        <v>713</v>
      </c>
      <c r="E203" s="10" t="s">
        <v>714</v>
      </c>
      <c r="F203" s="11" t="s">
        <v>715</v>
      </c>
      <c r="G203" s="25" t="s">
        <v>19</v>
      </c>
      <c r="H203" s="25" t="s">
        <v>723</v>
      </c>
      <c r="I203" s="12" t="str">
        <f t="shared" si="172"/>
        <v>Royal Academy of Dance: Karsavina</v>
      </c>
      <c r="J203" s="23">
        <f t="shared" si="178"/>
        <v>39.041994810000006</v>
      </c>
      <c r="K203" s="23">
        <f t="shared" si="178"/>
        <v>33.136482989999998</v>
      </c>
      <c r="L203" s="23">
        <f t="shared" si="197"/>
        <v>1293.7143969172334</v>
      </c>
      <c r="M203" s="50">
        <v>11.9</v>
      </c>
      <c r="N203" s="50">
        <v>10.1</v>
      </c>
      <c r="O203" s="50">
        <f t="shared" si="198"/>
        <v>120.19</v>
      </c>
      <c r="P203" s="25" t="s">
        <v>9</v>
      </c>
      <c r="Q203" s="25" t="s">
        <v>9</v>
      </c>
      <c r="R203" s="25" t="s">
        <v>9</v>
      </c>
      <c r="S203" s="25" t="s">
        <v>21</v>
      </c>
      <c r="T203" s="25" t="s">
        <v>9</v>
      </c>
      <c r="U203" s="25" t="s">
        <v>21</v>
      </c>
      <c r="V203" s="25" t="s">
        <v>9</v>
      </c>
      <c r="W203" s="62">
        <v>42</v>
      </c>
      <c r="X203" s="71">
        <f t="shared" si="195"/>
        <v>336</v>
      </c>
      <c r="Y203" s="71">
        <f t="shared" si="196"/>
        <v>1680</v>
      </c>
      <c r="Z203" s="63">
        <f t="shared" si="183"/>
        <v>42</v>
      </c>
      <c r="AA203" s="64" t="s">
        <v>42</v>
      </c>
      <c r="AB203" s="63">
        <f t="shared" si="184"/>
        <v>336</v>
      </c>
      <c r="AC203" s="64" t="s">
        <v>42</v>
      </c>
      <c r="AD203" s="63">
        <f t="shared" si="185"/>
        <v>1680</v>
      </c>
      <c r="AE203" s="64" t="s">
        <v>42</v>
      </c>
      <c r="AF203" s="69">
        <f t="shared" si="154"/>
        <v>0.34944670937682004</v>
      </c>
      <c r="AG203" s="65">
        <f t="shared" si="186"/>
        <v>0.34944670937682004</v>
      </c>
      <c r="AH203" s="69">
        <f t="shared" si="187"/>
        <v>2.7955736750145603</v>
      </c>
      <c r="AI203" s="65">
        <f t="shared" si="188"/>
        <v>2.7955736750145603</v>
      </c>
      <c r="AJ203" s="69">
        <f t="shared" si="189"/>
        <v>13.977868375072802</v>
      </c>
      <c r="AK203" s="65">
        <f t="shared" si="190"/>
        <v>13.977868375072802</v>
      </c>
      <c r="AL203" s="66"/>
      <c r="AM203" s="78"/>
      <c r="AN203" s="27"/>
      <c r="AO203" s="27"/>
      <c r="AP203" s="16">
        <f t="shared" si="191"/>
        <v>0</v>
      </c>
      <c r="AQ203" s="16">
        <f t="shared" si="192"/>
        <v>0</v>
      </c>
      <c r="AR203" s="72">
        <f t="shared" si="193"/>
        <v>0</v>
      </c>
    </row>
    <row r="204" spans="1:45" s="8" customFormat="1" x14ac:dyDescent="0.25">
      <c r="A204" s="6" t="s">
        <v>710</v>
      </c>
      <c r="B204" s="6" t="s">
        <v>711</v>
      </c>
      <c r="C204" s="7" t="s">
        <v>712</v>
      </c>
      <c r="D204" s="6" t="s">
        <v>713</v>
      </c>
      <c r="E204" s="10" t="s">
        <v>714</v>
      </c>
      <c r="F204" s="11" t="s">
        <v>715</v>
      </c>
      <c r="G204" s="25" t="s">
        <v>19</v>
      </c>
      <c r="H204" s="25" t="s">
        <v>546</v>
      </c>
      <c r="I204" s="12" t="str">
        <f t="shared" si="172"/>
        <v>Royal Academy of Dance: Lecture Room</v>
      </c>
      <c r="J204" s="23">
        <f t="shared" si="178"/>
        <v>27.559055160000003</v>
      </c>
      <c r="K204" s="23">
        <f t="shared" si="178"/>
        <v>18.044619449999999</v>
      </c>
      <c r="L204" s="23">
        <f t="shared" si="197"/>
        <v>497.29266276375887</v>
      </c>
      <c r="M204" s="50">
        <v>8.4</v>
      </c>
      <c r="N204" s="50">
        <v>5.5</v>
      </c>
      <c r="O204" s="50">
        <f t="shared" si="198"/>
        <v>46.2</v>
      </c>
      <c r="P204" s="25" t="s">
        <v>9</v>
      </c>
      <c r="Q204" s="25" t="s">
        <v>9</v>
      </c>
      <c r="R204" s="25" t="s">
        <v>21</v>
      </c>
      <c r="S204" s="25" t="s">
        <v>21</v>
      </c>
      <c r="T204" s="25" t="s">
        <v>21</v>
      </c>
      <c r="U204" s="25" t="s">
        <v>21</v>
      </c>
      <c r="V204" s="25" t="s">
        <v>21</v>
      </c>
      <c r="W204" s="62">
        <v>30</v>
      </c>
      <c r="X204" s="71">
        <f t="shared" si="195"/>
        <v>240</v>
      </c>
      <c r="Y204" s="71">
        <f t="shared" si="196"/>
        <v>1200</v>
      </c>
      <c r="Z204" s="63">
        <f t="shared" si="183"/>
        <v>30</v>
      </c>
      <c r="AA204" s="64" t="s">
        <v>42</v>
      </c>
      <c r="AB204" s="63">
        <f t="shared" si="184"/>
        <v>240</v>
      </c>
      <c r="AC204" s="64" t="s">
        <v>42</v>
      </c>
      <c r="AD204" s="63">
        <f t="shared" si="185"/>
        <v>1200</v>
      </c>
      <c r="AE204" s="64" t="s">
        <v>42</v>
      </c>
      <c r="AF204" s="69">
        <f t="shared" si="154"/>
        <v>0.64935064935064934</v>
      </c>
      <c r="AG204" s="65">
        <f t="shared" si="186"/>
        <v>0.64935064935064934</v>
      </c>
      <c r="AH204" s="69">
        <f t="shared" si="187"/>
        <v>5.1948051948051948</v>
      </c>
      <c r="AI204" s="65">
        <f t="shared" si="188"/>
        <v>5.1948051948051948</v>
      </c>
      <c r="AJ204" s="69">
        <f t="shared" si="189"/>
        <v>25.974025974025974</v>
      </c>
      <c r="AK204" s="65">
        <f t="shared" si="190"/>
        <v>25.974025974025974</v>
      </c>
      <c r="AL204" s="66"/>
      <c r="AM204" s="78"/>
      <c r="AN204" s="27"/>
      <c r="AO204" s="27"/>
      <c r="AP204" s="16">
        <f t="shared" si="191"/>
        <v>0</v>
      </c>
      <c r="AQ204" s="16">
        <f t="shared" si="192"/>
        <v>0</v>
      </c>
      <c r="AR204" s="72">
        <f t="shared" si="193"/>
        <v>0</v>
      </c>
    </row>
    <row r="205" spans="1:45" s="8" customFormat="1" x14ac:dyDescent="0.25">
      <c r="A205" s="6" t="s">
        <v>724</v>
      </c>
      <c r="B205" s="6" t="s">
        <v>725</v>
      </c>
      <c r="C205" s="7" t="s">
        <v>726</v>
      </c>
      <c r="D205" s="6" t="s">
        <v>727</v>
      </c>
      <c r="E205" s="10" t="s">
        <v>728</v>
      </c>
      <c r="F205" s="11" t="s">
        <v>729</v>
      </c>
      <c r="G205" s="25" t="s">
        <v>268</v>
      </c>
      <c r="H205" s="25" t="s">
        <v>734</v>
      </c>
      <c r="I205" s="12" t="str">
        <f t="shared" si="172"/>
        <v>Sadler's Wells: Lilian Baylis Studio</v>
      </c>
      <c r="J205" s="23"/>
      <c r="K205" s="23"/>
      <c r="L205" s="23"/>
      <c r="M205" s="50">
        <v>15</v>
      </c>
      <c r="N205" s="50">
        <v>15</v>
      </c>
      <c r="O205" s="50">
        <f t="shared" si="198"/>
        <v>225</v>
      </c>
      <c r="P205" s="25" t="s">
        <v>9</v>
      </c>
      <c r="Q205" s="25" t="s">
        <v>21</v>
      </c>
      <c r="R205" s="25" t="s">
        <v>21</v>
      </c>
      <c r="S205" s="25" t="s">
        <v>9</v>
      </c>
      <c r="T205" s="25" t="s">
        <v>9</v>
      </c>
      <c r="U205" s="25" t="s">
        <v>21</v>
      </c>
      <c r="V205" s="25" t="s">
        <v>21</v>
      </c>
      <c r="W205" s="71">
        <f>X205/8</f>
        <v>69.75</v>
      </c>
      <c r="X205" s="62">
        <v>558</v>
      </c>
      <c r="Y205" s="62">
        <v>3384</v>
      </c>
      <c r="Z205" s="63">
        <f t="shared" si="183"/>
        <v>69.75</v>
      </c>
      <c r="AA205" s="64" t="s">
        <v>42</v>
      </c>
      <c r="AB205" s="63">
        <f t="shared" si="184"/>
        <v>558</v>
      </c>
      <c r="AC205" s="64" t="s">
        <v>42</v>
      </c>
      <c r="AD205" s="63">
        <f t="shared" si="185"/>
        <v>3384</v>
      </c>
      <c r="AE205" s="64" t="s">
        <v>42</v>
      </c>
      <c r="AF205" s="69">
        <f t="shared" si="154"/>
        <v>0.31</v>
      </c>
      <c r="AG205" s="65">
        <f t="shared" si="186"/>
        <v>0.31</v>
      </c>
      <c r="AH205" s="69">
        <f t="shared" si="187"/>
        <v>2.48</v>
      </c>
      <c r="AI205" s="65">
        <f t="shared" si="188"/>
        <v>2.48</v>
      </c>
      <c r="AJ205" s="69">
        <f t="shared" si="189"/>
        <v>15.04</v>
      </c>
      <c r="AK205" s="65">
        <f t="shared" si="190"/>
        <v>15.04</v>
      </c>
      <c r="AL205" s="66"/>
      <c r="AM205" s="78"/>
      <c r="AN205" s="27"/>
      <c r="AO205" s="27"/>
      <c r="AP205" s="16">
        <f t="shared" si="191"/>
        <v>0</v>
      </c>
      <c r="AQ205" s="16">
        <f t="shared" si="192"/>
        <v>0</v>
      </c>
      <c r="AR205" s="72">
        <f t="shared" si="193"/>
        <v>0</v>
      </c>
    </row>
    <row r="206" spans="1:45" s="8" customFormat="1" x14ac:dyDescent="0.25">
      <c r="A206" s="6" t="s">
        <v>724</v>
      </c>
      <c r="B206" s="6" t="s">
        <v>725</v>
      </c>
      <c r="C206" s="7" t="s">
        <v>726</v>
      </c>
      <c r="D206" s="6" t="s">
        <v>727</v>
      </c>
      <c r="E206" s="10" t="s">
        <v>728</v>
      </c>
      <c r="F206" s="11" t="s">
        <v>729</v>
      </c>
      <c r="G206" s="25" t="s">
        <v>268</v>
      </c>
      <c r="H206" s="25" t="s">
        <v>730</v>
      </c>
      <c r="I206" s="12" t="str">
        <f t="shared" si="172"/>
        <v>Sadler's Wells: Space A</v>
      </c>
      <c r="J206" s="23"/>
      <c r="K206" s="23"/>
      <c r="L206" s="23"/>
      <c r="M206" s="50">
        <v>16.5</v>
      </c>
      <c r="N206" s="50">
        <v>14.5</v>
      </c>
      <c r="O206" s="50">
        <f t="shared" si="198"/>
        <v>239.25</v>
      </c>
      <c r="P206" s="25" t="s">
        <v>9</v>
      </c>
      <c r="Q206" s="25" t="s">
        <v>9</v>
      </c>
      <c r="R206" s="25" t="s">
        <v>9</v>
      </c>
      <c r="S206" s="25" t="s">
        <v>21</v>
      </c>
      <c r="T206" s="25" t="s">
        <v>9</v>
      </c>
      <c r="U206" s="25" t="s">
        <v>21</v>
      </c>
      <c r="V206" s="25" t="s">
        <v>9</v>
      </c>
      <c r="W206" s="71">
        <f t="shared" ref="W206:W209" si="199">X206/8</f>
        <v>51</v>
      </c>
      <c r="X206" s="62">
        <v>408</v>
      </c>
      <c r="Y206" s="62">
        <v>1980</v>
      </c>
      <c r="Z206" s="63">
        <f t="shared" si="183"/>
        <v>51</v>
      </c>
      <c r="AA206" s="64" t="s">
        <v>42</v>
      </c>
      <c r="AB206" s="63">
        <f t="shared" si="184"/>
        <v>408</v>
      </c>
      <c r="AC206" s="64" t="s">
        <v>42</v>
      </c>
      <c r="AD206" s="63">
        <f t="shared" si="185"/>
        <v>1980</v>
      </c>
      <c r="AE206" s="64" t="s">
        <v>42</v>
      </c>
      <c r="AF206" s="69">
        <f t="shared" si="154"/>
        <v>0.21316614420062696</v>
      </c>
      <c r="AG206" s="65">
        <f t="shared" si="186"/>
        <v>0.21316614420062696</v>
      </c>
      <c r="AH206" s="69">
        <f t="shared" si="187"/>
        <v>1.7053291536050157</v>
      </c>
      <c r="AI206" s="65">
        <f t="shared" si="188"/>
        <v>1.7053291536050157</v>
      </c>
      <c r="AJ206" s="69">
        <f t="shared" si="189"/>
        <v>8.2758620689655178</v>
      </c>
      <c r="AK206" s="65">
        <f t="shared" si="190"/>
        <v>8.2758620689655178</v>
      </c>
      <c r="AL206" s="66"/>
      <c r="AM206" s="78"/>
      <c r="AN206" s="27"/>
      <c r="AO206" s="27"/>
      <c r="AP206" s="16">
        <f t="shared" si="191"/>
        <v>0</v>
      </c>
      <c r="AQ206" s="16">
        <f t="shared" si="192"/>
        <v>0</v>
      </c>
      <c r="AR206" s="72">
        <f t="shared" si="193"/>
        <v>0</v>
      </c>
    </row>
    <row r="207" spans="1:45" s="8" customFormat="1" x14ac:dyDescent="0.25">
      <c r="A207" s="6" t="s">
        <v>724</v>
      </c>
      <c r="B207" s="6" t="s">
        <v>725</v>
      </c>
      <c r="C207" s="7" t="s">
        <v>726</v>
      </c>
      <c r="D207" s="6" t="s">
        <v>727</v>
      </c>
      <c r="E207" s="10" t="s">
        <v>728</v>
      </c>
      <c r="F207" s="11" t="s">
        <v>729</v>
      </c>
      <c r="G207" s="25" t="s">
        <v>268</v>
      </c>
      <c r="H207" s="25" t="s">
        <v>731</v>
      </c>
      <c r="I207" s="12" t="str">
        <f t="shared" si="172"/>
        <v>Sadler's Wells: Space B</v>
      </c>
      <c r="J207" s="23"/>
      <c r="K207" s="23"/>
      <c r="L207" s="23"/>
      <c r="M207" s="50">
        <v>11.5</v>
      </c>
      <c r="N207" s="50">
        <v>10</v>
      </c>
      <c r="O207" s="50">
        <f t="shared" si="198"/>
        <v>115</v>
      </c>
      <c r="P207" s="25" t="s">
        <v>9</v>
      </c>
      <c r="Q207" s="25" t="s">
        <v>9</v>
      </c>
      <c r="R207" s="25" t="s">
        <v>9</v>
      </c>
      <c r="S207" s="25" t="s">
        <v>21</v>
      </c>
      <c r="T207" s="25" t="s">
        <v>9</v>
      </c>
      <c r="U207" s="25" t="s">
        <v>21</v>
      </c>
      <c r="V207" s="25" t="s">
        <v>9</v>
      </c>
      <c r="W207" s="71">
        <f t="shared" si="199"/>
        <v>45</v>
      </c>
      <c r="X207" s="62">
        <v>360</v>
      </c>
      <c r="Y207" s="62">
        <v>1716</v>
      </c>
      <c r="Z207" s="63">
        <f t="shared" si="183"/>
        <v>45</v>
      </c>
      <c r="AA207" s="64" t="s">
        <v>42</v>
      </c>
      <c r="AB207" s="63">
        <f t="shared" si="184"/>
        <v>360</v>
      </c>
      <c r="AC207" s="64" t="s">
        <v>42</v>
      </c>
      <c r="AD207" s="63">
        <f t="shared" si="185"/>
        <v>1716</v>
      </c>
      <c r="AE207" s="64" t="s">
        <v>42</v>
      </c>
      <c r="AF207" s="69">
        <f t="shared" ref="AF207:AF240" si="200">W207/O207</f>
        <v>0.39130434782608697</v>
      </c>
      <c r="AG207" s="65">
        <f t="shared" si="186"/>
        <v>0.39130434782608697</v>
      </c>
      <c r="AH207" s="69">
        <f t="shared" si="187"/>
        <v>3.1304347826086958</v>
      </c>
      <c r="AI207" s="65">
        <f t="shared" si="188"/>
        <v>3.1304347826086958</v>
      </c>
      <c r="AJ207" s="69">
        <f t="shared" si="189"/>
        <v>14.921739130434782</v>
      </c>
      <c r="AK207" s="65">
        <f t="shared" si="190"/>
        <v>14.921739130434782</v>
      </c>
      <c r="AL207" s="66"/>
      <c r="AM207" s="78"/>
      <c r="AN207" s="27"/>
      <c r="AO207" s="27"/>
      <c r="AP207" s="16">
        <f t="shared" si="191"/>
        <v>0</v>
      </c>
      <c r="AQ207" s="16">
        <f t="shared" si="192"/>
        <v>0</v>
      </c>
      <c r="AR207" s="72">
        <f t="shared" si="193"/>
        <v>0</v>
      </c>
    </row>
    <row r="208" spans="1:45" s="8" customFormat="1" x14ac:dyDescent="0.25">
      <c r="A208" s="6" t="s">
        <v>724</v>
      </c>
      <c r="B208" s="6" t="s">
        <v>725</v>
      </c>
      <c r="C208" s="7" t="s">
        <v>726</v>
      </c>
      <c r="D208" s="6" t="s">
        <v>727</v>
      </c>
      <c r="E208" s="10" t="s">
        <v>728</v>
      </c>
      <c r="F208" s="11" t="s">
        <v>729</v>
      </c>
      <c r="G208" s="25" t="s">
        <v>268</v>
      </c>
      <c r="H208" s="25" t="s">
        <v>732</v>
      </c>
      <c r="I208" s="12" t="str">
        <f t="shared" si="172"/>
        <v>Sadler's Wells: Space C</v>
      </c>
      <c r="J208" s="23"/>
      <c r="K208" s="23"/>
      <c r="L208" s="23"/>
      <c r="M208" s="50">
        <v>11.5</v>
      </c>
      <c r="N208" s="50">
        <v>10</v>
      </c>
      <c r="O208" s="50">
        <f t="shared" si="198"/>
        <v>115</v>
      </c>
      <c r="P208" s="25" t="s">
        <v>9</v>
      </c>
      <c r="Q208" s="25" t="s">
        <v>9</v>
      </c>
      <c r="R208" s="25" t="s">
        <v>9</v>
      </c>
      <c r="S208" s="25" t="s">
        <v>21</v>
      </c>
      <c r="T208" s="25" t="s">
        <v>9</v>
      </c>
      <c r="U208" s="25" t="s">
        <v>21</v>
      </c>
      <c r="V208" s="25" t="s">
        <v>9</v>
      </c>
      <c r="W208" s="71">
        <f t="shared" si="199"/>
        <v>45</v>
      </c>
      <c r="X208" s="62">
        <v>360</v>
      </c>
      <c r="Y208" s="62">
        <v>1716</v>
      </c>
      <c r="Z208" s="63">
        <f t="shared" si="183"/>
        <v>45</v>
      </c>
      <c r="AA208" s="64" t="s">
        <v>42</v>
      </c>
      <c r="AB208" s="63">
        <f t="shared" si="184"/>
        <v>360</v>
      </c>
      <c r="AC208" s="64" t="s">
        <v>42</v>
      </c>
      <c r="AD208" s="63">
        <f t="shared" si="185"/>
        <v>1716</v>
      </c>
      <c r="AE208" s="64" t="s">
        <v>42</v>
      </c>
      <c r="AF208" s="69">
        <f t="shared" si="200"/>
        <v>0.39130434782608697</v>
      </c>
      <c r="AG208" s="65">
        <f t="shared" si="186"/>
        <v>0.39130434782608697</v>
      </c>
      <c r="AH208" s="69">
        <f t="shared" si="187"/>
        <v>3.1304347826086958</v>
      </c>
      <c r="AI208" s="65">
        <f t="shared" si="188"/>
        <v>3.1304347826086958</v>
      </c>
      <c r="AJ208" s="69">
        <f t="shared" si="189"/>
        <v>14.921739130434782</v>
      </c>
      <c r="AK208" s="65">
        <f t="shared" si="190"/>
        <v>14.921739130434782</v>
      </c>
      <c r="AL208" s="66"/>
      <c r="AM208" s="78"/>
      <c r="AN208" s="27"/>
      <c r="AO208" s="27"/>
      <c r="AP208" s="16">
        <f t="shared" si="191"/>
        <v>0</v>
      </c>
      <c r="AQ208" s="16">
        <f t="shared" si="192"/>
        <v>0</v>
      </c>
      <c r="AR208" s="72">
        <f t="shared" si="193"/>
        <v>0</v>
      </c>
    </row>
    <row r="209" spans="1:45" s="8" customFormat="1" x14ac:dyDescent="0.25">
      <c r="A209" s="6" t="s">
        <v>724</v>
      </c>
      <c r="B209" s="6" t="s">
        <v>725</v>
      </c>
      <c r="C209" s="7" t="s">
        <v>726</v>
      </c>
      <c r="D209" s="6" t="s">
        <v>727</v>
      </c>
      <c r="E209" s="10" t="s">
        <v>728</v>
      </c>
      <c r="F209" s="11" t="s">
        <v>729</v>
      </c>
      <c r="G209" s="25" t="s">
        <v>268</v>
      </c>
      <c r="H209" s="25" t="s">
        <v>733</v>
      </c>
      <c r="I209" s="12" t="str">
        <f t="shared" si="172"/>
        <v>Sadler's Wells: The Kahn</v>
      </c>
      <c r="J209" s="23"/>
      <c r="K209" s="23"/>
      <c r="L209" s="23"/>
      <c r="M209" s="50">
        <v>10</v>
      </c>
      <c r="N209" s="50">
        <v>6</v>
      </c>
      <c r="O209" s="50">
        <f t="shared" si="198"/>
        <v>60</v>
      </c>
      <c r="P209" s="25" t="s">
        <v>9</v>
      </c>
      <c r="Q209" s="25" t="s">
        <v>9</v>
      </c>
      <c r="R209" s="25" t="s">
        <v>21</v>
      </c>
      <c r="S209" s="25" t="s">
        <v>21</v>
      </c>
      <c r="T209" s="25" t="s">
        <v>21</v>
      </c>
      <c r="U209" s="25" t="s">
        <v>21</v>
      </c>
      <c r="V209" s="25" t="s">
        <v>21</v>
      </c>
      <c r="W209" s="71">
        <f t="shared" si="199"/>
        <v>34.5</v>
      </c>
      <c r="X209" s="62">
        <v>276</v>
      </c>
      <c r="Y209" s="62">
        <v>1134</v>
      </c>
      <c r="Z209" s="63">
        <f t="shared" si="183"/>
        <v>34.5</v>
      </c>
      <c r="AA209" s="64" t="s">
        <v>42</v>
      </c>
      <c r="AB209" s="63">
        <f t="shared" si="184"/>
        <v>276</v>
      </c>
      <c r="AC209" s="64" t="s">
        <v>42</v>
      </c>
      <c r="AD209" s="63">
        <f t="shared" si="185"/>
        <v>1134</v>
      </c>
      <c r="AE209" s="64" t="s">
        <v>42</v>
      </c>
      <c r="AF209" s="69">
        <f t="shared" si="200"/>
        <v>0.57499999999999996</v>
      </c>
      <c r="AG209" s="65">
        <f t="shared" si="186"/>
        <v>0.57499999999999996</v>
      </c>
      <c r="AH209" s="69">
        <f t="shared" si="187"/>
        <v>4.5999999999999996</v>
      </c>
      <c r="AI209" s="65">
        <f t="shared" si="188"/>
        <v>4.5999999999999996</v>
      </c>
      <c r="AJ209" s="69">
        <f t="shared" si="189"/>
        <v>18.899999999999999</v>
      </c>
      <c r="AK209" s="65">
        <f t="shared" si="190"/>
        <v>18.899999999999999</v>
      </c>
      <c r="AL209" s="66"/>
      <c r="AM209" s="78"/>
      <c r="AN209" s="27"/>
      <c r="AO209" s="27"/>
      <c r="AP209" s="16">
        <f t="shared" si="191"/>
        <v>0</v>
      </c>
      <c r="AQ209" s="16">
        <f t="shared" si="192"/>
        <v>0</v>
      </c>
      <c r="AR209" s="72">
        <f t="shared" si="193"/>
        <v>0</v>
      </c>
    </row>
    <row r="210" spans="1:45" s="8" customFormat="1" x14ac:dyDescent="0.25">
      <c r="A210" s="6" t="s">
        <v>644</v>
      </c>
      <c r="B210" s="6" t="s">
        <v>699</v>
      </c>
      <c r="C210" s="7" t="s">
        <v>700</v>
      </c>
      <c r="D210" s="9" t="s">
        <v>645</v>
      </c>
      <c r="E210" s="11" t="s">
        <v>646</v>
      </c>
      <c r="F210" s="11" t="s">
        <v>647</v>
      </c>
      <c r="G210" s="8" t="s">
        <v>19</v>
      </c>
      <c r="H210" s="8" t="s">
        <v>253</v>
      </c>
      <c r="I210" s="12" t="str">
        <f t="shared" si="172"/>
        <v>Sell A Door: Rehearsal Room</v>
      </c>
      <c r="J210" s="8">
        <v>36</v>
      </c>
      <c r="K210" s="8">
        <v>21</v>
      </c>
      <c r="L210" s="14">
        <f t="shared" ref="L210" si="201">J210*K210</f>
        <v>756</v>
      </c>
      <c r="M210" s="50">
        <v>11</v>
      </c>
      <c r="N210" s="50">
        <v>6.5</v>
      </c>
      <c r="O210" s="50">
        <f t="shared" si="180"/>
        <v>71.5</v>
      </c>
      <c r="P210" s="8" t="s">
        <v>9</v>
      </c>
      <c r="Q210" s="8" t="s">
        <v>21</v>
      </c>
      <c r="R210" s="8" t="s">
        <v>21</v>
      </c>
      <c r="S210" s="8" t="s">
        <v>21</v>
      </c>
      <c r="T210" s="8" t="s">
        <v>21</v>
      </c>
      <c r="U210" s="8" t="s">
        <v>9</v>
      </c>
      <c r="V210" s="8" t="s">
        <v>9</v>
      </c>
      <c r="W210" s="62">
        <f>1.2*17</f>
        <v>20.399999999999999</v>
      </c>
      <c r="X210" s="62">
        <f>1.2*120</f>
        <v>144</v>
      </c>
      <c r="Y210" s="62">
        <f>1.2*500</f>
        <v>600</v>
      </c>
      <c r="Z210" s="63">
        <f t="shared" si="183"/>
        <v>20.399999999999999</v>
      </c>
      <c r="AA210" s="64" t="s">
        <v>42</v>
      </c>
      <c r="AB210" s="63">
        <f t="shared" si="184"/>
        <v>144</v>
      </c>
      <c r="AC210" s="64" t="s">
        <v>42</v>
      </c>
      <c r="AD210" s="63">
        <f t="shared" si="185"/>
        <v>600</v>
      </c>
      <c r="AE210" s="64" t="s">
        <v>42</v>
      </c>
      <c r="AF210" s="69">
        <f t="shared" si="200"/>
        <v>0.28531468531468529</v>
      </c>
      <c r="AG210" s="65">
        <f t="shared" si="186"/>
        <v>0.28531468531468529</v>
      </c>
      <c r="AH210" s="69">
        <f t="shared" si="187"/>
        <v>2.0139860139860142</v>
      </c>
      <c r="AI210" s="65">
        <f t="shared" si="188"/>
        <v>2.0139860139860142</v>
      </c>
      <c r="AJ210" s="69">
        <f t="shared" si="189"/>
        <v>8.3916083916083917</v>
      </c>
      <c r="AK210" s="65">
        <f t="shared" si="190"/>
        <v>8.3916083916083917</v>
      </c>
      <c r="AL210" s="66"/>
      <c r="AM210" s="78"/>
      <c r="AN210" s="27"/>
      <c r="AO210" s="27"/>
      <c r="AP210" s="16">
        <f t="shared" si="191"/>
        <v>0</v>
      </c>
      <c r="AQ210" s="16">
        <f t="shared" si="192"/>
        <v>0</v>
      </c>
      <c r="AR210" s="72">
        <f t="shared" si="193"/>
        <v>0</v>
      </c>
    </row>
    <row r="211" spans="1:45" s="8" customFormat="1" x14ac:dyDescent="0.25">
      <c r="A211" s="32" t="s">
        <v>391</v>
      </c>
      <c r="B211" s="6" t="s">
        <v>392</v>
      </c>
      <c r="C211" s="7" t="s">
        <v>393</v>
      </c>
      <c r="D211" s="6" t="s">
        <v>394</v>
      </c>
      <c r="E211" s="11" t="s">
        <v>395</v>
      </c>
      <c r="F211" s="11" t="s">
        <v>396</v>
      </c>
      <c r="G211" s="25" t="s">
        <v>19</v>
      </c>
      <c r="H211" s="25" t="s">
        <v>397</v>
      </c>
      <c r="I211" s="12" t="str">
        <f t="shared" ref="I211:I228" si="202">A211&amp;": "&amp;H211</f>
        <v>Space, The: The Space</v>
      </c>
      <c r="J211" s="8">
        <v>30</v>
      </c>
      <c r="K211" s="8">
        <v>28</v>
      </c>
      <c r="L211" s="23">
        <f>J211*K211</f>
        <v>840</v>
      </c>
      <c r="M211" s="51">
        <f>J211*0.3048</f>
        <v>9.1440000000000001</v>
      </c>
      <c r="N211" s="51">
        <f>K211*0.3048</f>
        <v>8.5343999999999998</v>
      </c>
      <c r="O211" s="52">
        <f t="shared" ref="O211:O225" si="203">M211*N211</f>
        <v>78.0385536</v>
      </c>
      <c r="P211" s="8" t="s">
        <v>21</v>
      </c>
      <c r="Q211" s="8" t="s">
        <v>9</v>
      </c>
      <c r="R211" s="8" t="s">
        <v>9</v>
      </c>
      <c r="S211" s="8" t="s">
        <v>9</v>
      </c>
      <c r="T211" s="8" t="s">
        <v>21</v>
      </c>
      <c r="U211" s="8" t="s">
        <v>9</v>
      </c>
      <c r="V211" s="8" t="s">
        <v>21</v>
      </c>
      <c r="W211" s="62">
        <f>15*1.2</f>
        <v>18</v>
      </c>
      <c r="X211" s="71">
        <f>W211*8</f>
        <v>144</v>
      </c>
      <c r="Y211" s="71">
        <f>X211*5</f>
        <v>720</v>
      </c>
      <c r="Z211" s="63">
        <f t="shared" si="183"/>
        <v>3</v>
      </c>
      <c r="AA211" s="64">
        <f>Z211/AM211</f>
        <v>0.2</v>
      </c>
      <c r="AB211" s="63">
        <f t="shared" si="184"/>
        <v>34</v>
      </c>
      <c r="AC211" s="64">
        <f>AB211/AN211</f>
        <v>0.30909090909090908</v>
      </c>
      <c r="AD211" s="63">
        <f t="shared" si="185"/>
        <v>170</v>
      </c>
      <c r="AE211" s="64">
        <f>AD211/AO211</f>
        <v>0.30909090909090908</v>
      </c>
      <c r="AF211" s="69">
        <f t="shared" si="200"/>
        <v>0.23065522321520834</v>
      </c>
      <c r="AG211" s="65">
        <f t="shared" si="186"/>
        <v>3.8442537202534738E-2</v>
      </c>
      <c r="AH211" s="69">
        <f t="shared" si="187"/>
        <v>1.8452417857216667</v>
      </c>
      <c r="AI211" s="65">
        <f t="shared" si="188"/>
        <v>0.43568208829539357</v>
      </c>
      <c r="AJ211" s="69">
        <f t="shared" si="189"/>
        <v>9.2262089286083331</v>
      </c>
      <c r="AK211" s="65">
        <f t="shared" si="190"/>
        <v>2.1784104414769674</v>
      </c>
      <c r="AL211" s="66"/>
      <c r="AM211" s="78">
        <v>15</v>
      </c>
      <c r="AN211" s="27">
        <v>110</v>
      </c>
      <c r="AO211" s="27">
        <f>AN211*5</f>
        <v>550</v>
      </c>
      <c r="AP211" s="16">
        <f t="shared" si="191"/>
        <v>0.19221268601267361</v>
      </c>
      <c r="AQ211" s="16">
        <f t="shared" si="192"/>
        <v>1.4095596974262732</v>
      </c>
      <c r="AR211" s="72">
        <f t="shared" si="193"/>
        <v>7.0477984871313657</v>
      </c>
      <c r="AS211" s="8" t="s">
        <v>400</v>
      </c>
    </row>
    <row r="212" spans="1:45" s="8" customFormat="1" x14ac:dyDescent="0.25">
      <c r="A212" s="32" t="s">
        <v>566</v>
      </c>
      <c r="B212" s="6" t="s">
        <v>567</v>
      </c>
      <c r="C212" s="7" t="s">
        <v>414</v>
      </c>
      <c r="D212" s="6" t="s">
        <v>415</v>
      </c>
      <c r="E212" s="11" t="s">
        <v>568</v>
      </c>
      <c r="F212" s="11" t="s">
        <v>569</v>
      </c>
      <c r="G212" s="25" t="s">
        <v>19</v>
      </c>
      <c r="H212" s="25" t="s">
        <v>72</v>
      </c>
      <c r="I212" s="12" t="str">
        <f t="shared" si="202"/>
        <v>Stageworks Studios: Various</v>
      </c>
      <c r="L212" s="23"/>
      <c r="M212" s="51">
        <v>12.5</v>
      </c>
      <c r="N212" s="51">
        <v>5.5</v>
      </c>
      <c r="O212" s="52">
        <f t="shared" si="203"/>
        <v>68.75</v>
      </c>
      <c r="P212" s="8" t="s">
        <v>21</v>
      </c>
      <c r="Q212" s="8" t="s">
        <v>21</v>
      </c>
      <c r="R212" s="8" t="s">
        <v>21</v>
      </c>
      <c r="S212" s="8" t="s">
        <v>21</v>
      </c>
      <c r="T212" s="8" t="s">
        <v>9</v>
      </c>
      <c r="U212" s="8" t="s">
        <v>9</v>
      </c>
      <c r="V212" s="8" t="s">
        <v>9</v>
      </c>
      <c r="W212" s="62">
        <v>36</v>
      </c>
      <c r="X212" s="62">
        <v>252</v>
      </c>
      <c r="Y212" s="71">
        <f>X212*5</f>
        <v>1260</v>
      </c>
      <c r="Z212" s="63">
        <f t="shared" si="183"/>
        <v>36</v>
      </c>
      <c r="AA212" s="64" t="s">
        <v>42</v>
      </c>
      <c r="AB212" s="63">
        <f t="shared" si="184"/>
        <v>252</v>
      </c>
      <c r="AC212" s="64" t="s">
        <v>42</v>
      </c>
      <c r="AD212" s="63">
        <f t="shared" si="185"/>
        <v>1260</v>
      </c>
      <c r="AE212" s="64" t="s">
        <v>42</v>
      </c>
      <c r="AF212" s="69">
        <f t="shared" si="200"/>
        <v>0.52363636363636368</v>
      </c>
      <c r="AG212" s="65">
        <f t="shared" si="186"/>
        <v>0.52363636363636368</v>
      </c>
      <c r="AH212" s="69">
        <f t="shared" si="187"/>
        <v>3.6654545454545455</v>
      </c>
      <c r="AI212" s="65">
        <f t="shared" si="188"/>
        <v>3.6654545454545455</v>
      </c>
      <c r="AJ212" s="69">
        <f t="shared" si="189"/>
        <v>18.327272727272728</v>
      </c>
      <c r="AK212" s="65">
        <f t="shared" si="190"/>
        <v>18.327272727272728</v>
      </c>
      <c r="AL212" s="66"/>
      <c r="AM212" s="78"/>
      <c r="AN212" s="27"/>
      <c r="AO212" s="27"/>
      <c r="AP212" s="16">
        <f t="shared" si="191"/>
        <v>0</v>
      </c>
      <c r="AQ212" s="16">
        <f t="shared" si="192"/>
        <v>0</v>
      </c>
      <c r="AR212" s="72">
        <f t="shared" si="193"/>
        <v>0</v>
      </c>
    </row>
    <row r="213" spans="1:45" s="25" customFormat="1" x14ac:dyDescent="0.25">
      <c r="A213" s="16" t="s">
        <v>742</v>
      </c>
      <c r="B213" s="6" t="s">
        <v>743</v>
      </c>
      <c r="C213" s="7" t="s">
        <v>170</v>
      </c>
      <c r="D213" s="10" t="s">
        <v>746</v>
      </c>
      <c r="E213" s="10" t="s">
        <v>744</v>
      </c>
      <c r="F213" s="10" t="s">
        <v>745</v>
      </c>
      <c r="G213" s="25" t="s">
        <v>19</v>
      </c>
      <c r="H213" s="25" t="s">
        <v>107</v>
      </c>
      <c r="I213" s="12" t="str">
        <f t="shared" si="202"/>
        <v>St Andrew's Church: Upper Hall</v>
      </c>
      <c r="L213" s="23"/>
      <c r="M213" s="51">
        <v>7.5</v>
      </c>
      <c r="N213" s="51">
        <v>7.5</v>
      </c>
      <c r="O213" s="52">
        <f t="shared" si="203"/>
        <v>56.25</v>
      </c>
      <c r="P213" s="25" t="s">
        <v>9</v>
      </c>
      <c r="Q213" s="25" t="s">
        <v>9</v>
      </c>
      <c r="R213" s="25" t="s">
        <v>9</v>
      </c>
      <c r="S213" s="25" t="s">
        <v>21</v>
      </c>
      <c r="T213" s="25" t="s">
        <v>21</v>
      </c>
      <c r="U213" s="25" t="s">
        <v>9</v>
      </c>
      <c r="V213" s="25" t="s">
        <v>21</v>
      </c>
      <c r="W213" s="71">
        <f>X213/8</f>
        <v>28</v>
      </c>
      <c r="X213" s="62">
        <v>224</v>
      </c>
      <c r="Y213" s="71">
        <f t="shared" ref="Y213:Y222" si="204">X213*5</f>
        <v>1120</v>
      </c>
      <c r="Z213" s="63">
        <f t="shared" si="183"/>
        <v>28</v>
      </c>
      <c r="AA213" s="64" t="s">
        <v>42</v>
      </c>
      <c r="AB213" s="63">
        <f t="shared" si="184"/>
        <v>224</v>
      </c>
      <c r="AC213" s="64" t="s">
        <v>42</v>
      </c>
      <c r="AD213" s="63">
        <f t="shared" si="185"/>
        <v>1120</v>
      </c>
      <c r="AE213" s="64" t="s">
        <v>42</v>
      </c>
      <c r="AF213" s="69">
        <f t="shared" si="200"/>
        <v>0.49777777777777776</v>
      </c>
      <c r="AG213" s="65">
        <f t="shared" si="186"/>
        <v>0.49777777777777776</v>
      </c>
      <c r="AH213" s="69">
        <f t="shared" si="187"/>
        <v>3.9822222222222221</v>
      </c>
      <c r="AI213" s="65">
        <f t="shared" si="188"/>
        <v>3.9822222222222221</v>
      </c>
      <c r="AJ213" s="69">
        <f t="shared" si="189"/>
        <v>19.911111111111111</v>
      </c>
      <c r="AK213" s="65">
        <f t="shared" si="190"/>
        <v>19.911111111111111</v>
      </c>
      <c r="AL213" s="66"/>
      <c r="AM213" s="63"/>
      <c r="AN213" s="16"/>
      <c r="AO213" s="16"/>
      <c r="AP213" s="16">
        <f t="shared" si="191"/>
        <v>0</v>
      </c>
      <c r="AQ213" s="16">
        <f t="shared" si="192"/>
        <v>0</v>
      </c>
      <c r="AR213" s="72">
        <f t="shared" si="193"/>
        <v>0</v>
      </c>
    </row>
    <row r="214" spans="1:45" s="8" customFormat="1" x14ac:dyDescent="0.25">
      <c r="A214" s="16" t="s">
        <v>742</v>
      </c>
      <c r="B214" s="6" t="s">
        <v>743</v>
      </c>
      <c r="C214" s="7" t="s">
        <v>170</v>
      </c>
      <c r="D214" s="10" t="s">
        <v>746</v>
      </c>
      <c r="E214" s="10" t="s">
        <v>744</v>
      </c>
      <c r="F214" s="10" t="s">
        <v>745</v>
      </c>
      <c r="G214" s="25" t="s">
        <v>19</v>
      </c>
      <c r="H214" s="25" t="s">
        <v>108</v>
      </c>
      <c r="I214" s="12" t="str">
        <f t="shared" si="202"/>
        <v>St Andrew's Church: Lower Hall</v>
      </c>
      <c r="L214" s="23"/>
      <c r="M214" s="51">
        <v>7.5</v>
      </c>
      <c r="N214" s="51">
        <v>7.5</v>
      </c>
      <c r="O214" s="52">
        <f t="shared" si="203"/>
        <v>56.25</v>
      </c>
      <c r="P214" s="8" t="s">
        <v>9</v>
      </c>
      <c r="Q214" s="8" t="s">
        <v>9</v>
      </c>
      <c r="R214" s="8" t="s">
        <v>9</v>
      </c>
      <c r="S214" s="8" t="s">
        <v>21</v>
      </c>
      <c r="T214" s="8" t="s">
        <v>21</v>
      </c>
      <c r="U214" s="8" t="s">
        <v>9</v>
      </c>
      <c r="V214" s="8" t="s">
        <v>21</v>
      </c>
      <c r="W214" s="71">
        <f>X214/8</f>
        <v>28</v>
      </c>
      <c r="X214" s="62">
        <v>224</v>
      </c>
      <c r="Y214" s="71">
        <f t="shared" si="204"/>
        <v>1120</v>
      </c>
      <c r="Z214" s="63">
        <f t="shared" si="183"/>
        <v>28</v>
      </c>
      <c r="AA214" s="64" t="s">
        <v>42</v>
      </c>
      <c r="AB214" s="63">
        <f t="shared" si="184"/>
        <v>224</v>
      </c>
      <c r="AC214" s="64" t="s">
        <v>42</v>
      </c>
      <c r="AD214" s="63">
        <f t="shared" si="185"/>
        <v>1120</v>
      </c>
      <c r="AE214" s="64" t="s">
        <v>42</v>
      </c>
      <c r="AF214" s="69">
        <f t="shared" si="200"/>
        <v>0.49777777777777776</v>
      </c>
      <c r="AG214" s="65">
        <f t="shared" si="186"/>
        <v>0.49777777777777776</v>
      </c>
      <c r="AH214" s="69">
        <f t="shared" si="187"/>
        <v>3.9822222222222221</v>
      </c>
      <c r="AI214" s="65">
        <f t="shared" si="188"/>
        <v>3.9822222222222221</v>
      </c>
      <c r="AJ214" s="69">
        <f t="shared" si="189"/>
        <v>19.911111111111111</v>
      </c>
      <c r="AK214" s="65">
        <f t="shared" si="190"/>
        <v>19.911111111111111</v>
      </c>
      <c r="AL214" s="66"/>
      <c r="AM214" s="78"/>
      <c r="AN214" s="27"/>
      <c r="AO214" s="27"/>
      <c r="AP214" s="16">
        <f t="shared" si="191"/>
        <v>0</v>
      </c>
      <c r="AQ214" s="16">
        <f t="shared" si="192"/>
        <v>0</v>
      </c>
      <c r="AR214" s="72">
        <f t="shared" si="193"/>
        <v>0</v>
      </c>
    </row>
    <row r="215" spans="1:45" s="8" customFormat="1" x14ac:dyDescent="0.25">
      <c r="A215" s="6" t="s">
        <v>497</v>
      </c>
      <c r="B215" s="6" t="s">
        <v>498</v>
      </c>
      <c r="C215" s="7" t="s">
        <v>499</v>
      </c>
      <c r="D215" s="9" t="s">
        <v>500</v>
      </c>
      <c r="E215" s="8" t="s">
        <v>501</v>
      </c>
      <c r="F215" s="11" t="s">
        <v>502</v>
      </c>
      <c r="G215" s="8" t="s">
        <v>19</v>
      </c>
      <c r="H215" s="8" t="s">
        <v>137</v>
      </c>
      <c r="I215" s="12" t="str">
        <f t="shared" si="202"/>
        <v>St Gabriel's Halls: Main Hall</v>
      </c>
      <c r="J215" s="13">
        <f>M215*3.2808399</f>
        <v>65.616798000000003</v>
      </c>
      <c r="K215" s="13">
        <f>N215*3.2808399</f>
        <v>31.16797905</v>
      </c>
      <c r="L215" s="14">
        <f>J215*K215</f>
        <v>2045.142985392082</v>
      </c>
      <c r="M215" s="50">
        <v>20</v>
      </c>
      <c r="N215" s="50">
        <v>9.5</v>
      </c>
      <c r="O215" s="50">
        <f t="shared" si="203"/>
        <v>190</v>
      </c>
      <c r="P215" s="8" t="s">
        <v>9</v>
      </c>
      <c r="Q215" s="8" t="s">
        <v>21</v>
      </c>
      <c r="R215" s="8" t="s">
        <v>21</v>
      </c>
      <c r="S215" s="8" t="s">
        <v>21</v>
      </c>
      <c r="T215" s="8" t="s">
        <v>21</v>
      </c>
      <c r="U215" s="8" t="s">
        <v>9</v>
      </c>
      <c r="V215" s="8" t="s">
        <v>21</v>
      </c>
      <c r="W215" s="71">
        <f>X215/8</f>
        <v>24</v>
      </c>
      <c r="X215" s="62">
        <f>1.2*160</f>
        <v>192</v>
      </c>
      <c r="Y215" s="71">
        <f t="shared" si="204"/>
        <v>960</v>
      </c>
      <c r="Z215" s="63">
        <f t="shared" si="183"/>
        <v>5.25</v>
      </c>
      <c r="AA215" s="64">
        <f t="shared" ref="AA215:AA234" si="205">Z215/AM215</f>
        <v>0.28000000000000003</v>
      </c>
      <c r="AB215" s="63">
        <f t="shared" si="184"/>
        <v>42</v>
      </c>
      <c r="AC215" s="64">
        <f t="shared" ref="AC215:AC234" si="206">AB215/AN215</f>
        <v>0.28000000000000003</v>
      </c>
      <c r="AD215" s="63">
        <f t="shared" si="185"/>
        <v>210</v>
      </c>
      <c r="AE215" s="64">
        <f t="shared" ref="AE215:AE234" si="207">AD215/AO215</f>
        <v>0.28000000000000003</v>
      </c>
      <c r="AF215" s="69">
        <f t="shared" si="200"/>
        <v>0.12631578947368421</v>
      </c>
      <c r="AG215" s="65">
        <f t="shared" si="186"/>
        <v>2.7631578947368424E-2</v>
      </c>
      <c r="AH215" s="69">
        <f t="shared" si="187"/>
        <v>1.0105263157894737</v>
      </c>
      <c r="AI215" s="65">
        <f t="shared" si="188"/>
        <v>0.22105263157894739</v>
      </c>
      <c r="AJ215" s="69">
        <f t="shared" si="189"/>
        <v>5.0526315789473681</v>
      </c>
      <c r="AK215" s="65">
        <f t="shared" si="190"/>
        <v>1.1052631578947367</v>
      </c>
      <c r="AL215" s="66"/>
      <c r="AM215" s="71">
        <f t="shared" ref="AM215:AM224" si="208">AN215/8</f>
        <v>18.75</v>
      </c>
      <c r="AN215" s="15">
        <v>150</v>
      </c>
      <c r="AO215" s="27">
        <f t="shared" ref="AO215:AO232" si="209">AN215*5</f>
        <v>750</v>
      </c>
      <c r="AP215" s="16">
        <f t="shared" si="191"/>
        <v>9.8684210526315791E-2</v>
      </c>
      <c r="AQ215" s="16">
        <f t="shared" si="192"/>
        <v>0.78947368421052633</v>
      </c>
      <c r="AR215" s="72">
        <f t="shared" si="193"/>
        <v>3.9473684210526314</v>
      </c>
      <c r="AS215" s="8" t="s">
        <v>520</v>
      </c>
    </row>
    <row r="216" spans="1:45" s="8" customFormat="1" x14ac:dyDescent="0.25">
      <c r="A216" s="6" t="s">
        <v>497</v>
      </c>
      <c r="B216" s="6" t="s">
        <v>498</v>
      </c>
      <c r="C216" s="7" t="s">
        <v>499</v>
      </c>
      <c r="D216" s="9" t="s">
        <v>500</v>
      </c>
      <c r="E216" s="8" t="s">
        <v>501</v>
      </c>
      <c r="F216" s="11" t="s">
        <v>502</v>
      </c>
      <c r="G216" s="8" t="s">
        <v>19</v>
      </c>
      <c r="H216" s="8" t="s">
        <v>503</v>
      </c>
      <c r="I216" s="12" t="str">
        <f t="shared" si="202"/>
        <v>St Gabriel's Halls: Men's Club</v>
      </c>
      <c r="L216" s="14"/>
      <c r="M216" s="50">
        <v>13.9</v>
      </c>
      <c r="N216" s="50">
        <v>9.4</v>
      </c>
      <c r="O216" s="50">
        <f t="shared" si="203"/>
        <v>130.66</v>
      </c>
      <c r="P216" s="8" t="s">
        <v>9</v>
      </c>
      <c r="Q216" s="8" t="s">
        <v>21</v>
      </c>
      <c r="R216" s="8" t="s">
        <v>21</v>
      </c>
      <c r="S216" s="8" t="s">
        <v>21</v>
      </c>
      <c r="T216" s="8" t="s">
        <v>21</v>
      </c>
      <c r="U216" s="8" t="s">
        <v>9</v>
      </c>
      <c r="V216" s="8" t="s">
        <v>21</v>
      </c>
      <c r="W216" s="71">
        <f t="shared" ref="W216:W220" si="210">X216/8</f>
        <v>22.5</v>
      </c>
      <c r="X216" s="62">
        <f>1.2*150</f>
        <v>180</v>
      </c>
      <c r="Y216" s="71">
        <f t="shared" si="204"/>
        <v>900</v>
      </c>
      <c r="Z216" s="63">
        <f t="shared" si="183"/>
        <v>6.25</v>
      </c>
      <c r="AA216" s="64">
        <f t="shared" si="205"/>
        <v>0.38461538461538464</v>
      </c>
      <c r="AB216" s="63">
        <f t="shared" si="184"/>
        <v>50</v>
      </c>
      <c r="AC216" s="64">
        <f t="shared" si="206"/>
        <v>0.38461538461538464</v>
      </c>
      <c r="AD216" s="63">
        <f t="shared" si="185"/>
        <v>250</v>
      </c>
      <c r="AE216" s="64">
        <f t="shared" si="207"/>
        <v>0.38461538461538464</v>
      </c>
      <c r="AF216" s="69">
        <f t="shared" si="200"/>
        <v>0.17220266340119394</v>
      </c>
      <c r="AG216" s="65">
        <f t="shared" si="186"/>
        <v>4.7834073166998323E-2</v>
      </c>
      <c r="AH216" s="69">
        <f t="shared" si="187"/>
        <v>1.3776213072095516</v>
      </c>
      <c r="AI216" s="65">
        <f t="shared" si="188"/>
        <v>0.38267258533598658</v>
      </c>
      <c r="AJ216" s="69">
        <f t="shared" si="189"/>
        <v>6.8881065360477578</v>
      </c>
      <c r="AK216" s="65">
        <f t="shared" si="190"/>
        <v>1.913362926679933</v>
      </c>
      <c r="AL216" s="66"/>
      <c r="AM216" s="71">
        <f t="shared" si="208"/>
        <v>16.25</v>
      </c>
      <c r="AN216" s="15">
        <v>130</v>
      </c>
      <c r="AO216" s="27">
        <f t="shared" si="209"/>
        <v>650</v>
      </c>
      <c r="AP216" s="16">
        <f t="shared" si="191"/>
        <v>0.12436859023419562</v>
      </c>
      <c r="AQ216" s="16">
        <f t="shared" si="192"/>
        <v>0.99494872187356498</v>
      </c>
      <c r="AR216" s="72">
        <f t="shared" si="193"/>
        <v>4.9747436093678248</v>
      </c>
      <c r="AS216" s="8" t="s">
        <v>520</v>
      </c>
    </row>
    <row r="217" spans="1:45" s="8" customFormat="1" x14ac:dyDescent="0.25">
      <c r="A217" s="6" t="s">
        <v>497</v>
      </c>
      <c r="B217" s="6" t="s">
        <v>498</v>
      </c>
      <c r="C217" s="7" t="s">
        <v>499</v>
      </c>
      <c r="D217" s="9" t="s">
        <v>500</v>
      </c>
      <c r="E217" s="8" t="s">
        <v>501</v>
      </c>
      <c r="F217" s="11" t="s">
        <v>502</v>
      </c>
      <c r="G217" s="8" t="s">
        <v>19</v>
      </c>
      <c r="H217" s="8" t="s">
        <v>108</v>
      </c>
      <c r="I217" s="12" t="str">
        <f t="shared" si="202"/>
        <v>St Gabriel's Halls: Lower Hall</v>
      </c>
      <c r="L217" s="14"/>
      <c r="M217" s="50">
        <v>9.5</v>
      </c>
      <c r="N217" s="50">
        <v>8.4</v>
      </c>
      <c r="O217" s="50">
        <f t="shared" si="203"/>
        <v>79.8</v>
      </c>
      <c r="P217" s="8" t="s">
        <v>9</v>
      </c>
      <c r="Q217" s="8" t="s">
        <v>21</v>
      </c>
      <c r="R217" s="8" t="s">
        <v>21</v>
      </c>
      <c r="S217" s="8" t="s">
        <v>21</v>
      </c>
      <c r="T217" s="8" t="s">
        <v>21</v>
      </c>
      <c r="U217" s="8" t="s">
        <v>9</v>
      </c>
      <c r="V217" s="8" t="s">
        <v>21</v>
      </c>
      <c r="W217" s="71">
        <f t="shared" si="210"/>
        <v>21</v>
      </c>
      <c r="X217" s="62">
        <f>1.2*140</f>
        <v>168</v>
      </c>
      <c r="Y217" s="71">
        <f t="shared" si="204"/>
        <v>840</v>
      </c>
      <c r="Z217" s="63">
        <f t="shared" si="183"/>
        <v>6</v>
      </c>
      <c r="AA217" s="64">
        <f t="shared" si="205"/>
        <v>0.4</v>
      </c>
      <c r="AB217" s="63">
        <f t="shared" si="184"/>
        <v>48</v>
      </c>
      <c r="AC217" s="64">
        <f t="shared" si="206"/>
        <v>0.4</v>
      </c>
      <c r="AD217" s="63">
        <f t="shared" si="185"/>
        <v>240</v>
      </c>
      <c r="AE217" s="64">
        <f t="shared" si="207"/>
        <v>0.4</v>
      </c>
      <c r="AF217" s="69">
        <f t="shared" si="200"/>
        <v>0.26315789473684209</v>
      </c>
      <c r="AG217" s="65">
        <f t="shared" si="186"/>
        <v>7.5187969924811998E-2</v>
      </c>
      <c r="AH217" s="69">
        <f t="shared" si="187"/>
        <v>2.1052631578947367</v>
      </c>
      <c r="AI217" s="65">
        <f t="shared" si="188"/>
        <v>0.60150375939849599</v>
      </c>
      <c r="AJ217" s="69">
        <f t="shared" si="189"/>
        <v>10.526315789473685</v>
      </c>
      <c r="AK217" s="65">
        <f t="shared" si="190"/>
        <v>3.0075187969924819</v>
      </c>
      <c r="AL217" s="66"/>
      <c r="AM217" s="71">
        <f t="shared" si="208"/>
        <v>15</v>
      </c>
      <c r="AN217" s="15">
        <v>120</v>
      </c>
      <c r="AO217" s="27">
        <f t="shared" si="209"/>
        <v>600</v>
      </c>
      <c r="AP217" s="16">
        <f t="shared" si="191"/>
        <v>0.18796992481203009</v>
      </c>
      <c r="AQ217" s="16">
        <f t="shared" si="192"/>
        <v>1.5037593984962407</v>
      </c>
      <c r="AR217" s="72">
        <f t="shared" si="193"/>
        <v>7.518796992481203</v>
      </c>
      <c r="AS217" s="8" t="s">
        <v>520</v>
      </c>
    </row>
    <row r="218" spans="1:45" s="8" customFormat="1" x14ac:dyDescent="0.25">
      <c r="A218" s="6" t="s">
        <v>497</v>
      </c>
      <c r="B218" s="6" t="s">
        <v>498</v>
      </c>
      <c r="C218" s="7" t="s">
        <v>499</v>
      </c>
      <c r="D218" s="9" t="s">
        <v>500</v>
      </c>
      <c r="E218" s="8" t="s">
        <v>501</v>
      </c>
      <c r="F218" s="11" t="s">
        <v>502</v>
      </c>
      <c r="G218" s="8" t="s">
        <v>19</v>
      </c>
      <c r="H218" s="8" t="s">
        <v>504</v>
      </c>
      <c r="I218" s="12" t="str">
        <f t="shared" si="202"/>
        <v>St Gabriel's Halls: Boy's Club</v>
      </c>
      <c r="L218" s="14"/>
      <c r="M218" s="50">
        <v>13.8</v>
      </c>
      <c r="N218" s="50">
        <v>8.3000000000000007</v>
      </c>
      <c r="O218" s="50">
        <f t="shared" si="203"/>
        <v>114.54000000000002</v>
      </c>
      <c r="P218" s="8" t="s">
        <v>9</v>
      </c>
      <c r="Q218" s="8" t="s">
        <v>21</v>
      </c>
      <c r="R218" s="8" t="s">
        <v>21</v>
      </c>
      <c r="S218" s="8" t="s">
        <v>21</v>
      </c>
      <c r="T218" s="8" t="s">
        <v>21</v>
      </c>
      <c r="U218" s="8" t="s">
        <v>9</v>
      </c>
      <c r="V218" s="8" t="s">
        <v>21</v>
      </c>
      <c r="W218" s="71">
        <f t="shared" si="210"/>
        <v>19.5</v>
      </c>
      <c r="X218" s="62">
        <f>1.2*130</f>
        <v>156</v>
      </c>
      <c r="Y218" s="71">
        <f t="shared" si="204"/>
        <v>780</v>
      </c>
      <c r="Z218" s="63">
        <f t="shared" si="183"/>
        <v>2</v>
      </c>
      <c r="AA218" s="64">
        <f t="shared" si="205"/>
        <v>0.11428571428571428</v>
      </c>
      <c r="AB218" s="63">
        <f t="shared" si="184"/>
        <v>16</v>
      </c>
      <c r="AC218" s="64">
        <f t="shared" si="206"/>
        <v>0.11428571428571428</v>
      </c>
      <c r="AD218" s="63">
        <f t="shared" si="185"/>
        <v>80</v>
      </c>
      <c r="AE218" s="64">
        <f t="shared" si="207"/>
        <v>0.11428571428571428</v>
      </c>
      <c r="AF218" s="69">
        <f t="shared" si="200"/>
        <v>0.17024620220010472</v>
      </c>
      <c r="AG218" s="65">
        <f t="shared" si="186"/>
        <v>1.7461148943600485E-2</v>
      </c>
      <c r="AH218" s="69">
        <f t="shared" si="187"/>
        <v>1.3619696176008378</v>
      </c>
      <c r="AI218" s="65">
        <f t="shared" si="188"/>
        <v>0.13968919154880388</v>
      </c>
      <c r="AJ218" s="69">
        <f t="shared" si="189"/>
        <v>6.8098480880041894</v>
      </c>
      <c r="AK218" s="65">
        <f t="shared" si="190"/>
        <v>0.69844595774401963</v>
      </c>
      <c r="AL218" s="66"/>
      <c r="AM218" s="71">
        <f t="shared" si="208"/>
        <v>17.5</v>
      </c>
      <c r="AN218" s="15">
        <v>140</v>
      </c>
      <c r="AO218" s="27">
        <f t="shared" si="209"/>
        <v>700</v>
      </c>
      <c r="AP218" s="16">
        <f t="shared" si="191"/>
        <v>0.15278505325650424</v>
      </c>
      <c r="AQ218" s="16">
        <f t="shared" si="192"/>
        <v>1.2222804260520339</v>
      </c>
      <c r="AR218" s="72">
        <f t="shared" si="193"/>
        <v>6.1114021302601698</v>
      </c>
      <c r="AS218" s="8" t="s">
        <v>520</v>
      </c>
    </row>
    <row r="219" spans="1:45" s="83" customFormat="1" x14ac:dyDescent="0.25">
      <c r="A219" s="6" t="s">
        <v>401</v>
      </c>
      <c r="B219" s="6" t="s">
        <v>402</v>
      </c>
      <c r="C219" s="7" t="s">
        <v>403</v>
      </c>
      <c r="D219" s="6" t="s">
        <v>404</v>
      </c>
      <c r="E219" s="10" t="s">
        <v>405</v>
      </c>
      <c r="F219" s="11" t="s">
        <v>406</v>
      </c>
      <c r="G219" s="25" t="s">
        <v>19</v>
      </c>
      <c r="H219" s="25" t="s">
        <v>407</v>
      </c>
      <c r="I219" s="12" t="str">
        <f t="shared" si="202"/>
        <v>St George's Church Bloomsbury: Upper Vestry Hall</v>
      </c>
      <c r="J219" s="23">
        <f t="shared" ref="J219:K225" si="211">M219*3.2808399</f>
        <v>42.650918700000005</v>
      </c>
      <c r="K219" s="23">
        <f t="shared" si="211"/>
        <v>20.66929137</v>
      </c>
      <c r="L219" s="23">
        <f t="shared" ref="L219:L225" si="212">J219*K219</f>
        <v>881.56426580848176</v>
      </c>
      <c r="M219" s="50">
        <v>13</v>
      </c>
      <c r="N219" s="50">
        <v>6.3</v>
      </c>
      <c r="O219" s="50">
        <f t="shared" si="203"/>
        <v>81.899999999999991</v>
      </c>
      <c r="P219" s="8" t="s">
        <v>21</v>
      </c>
      <c r="Q219" s="8" t="s">
        <v>21</v>
      </c>
      <c r="R219" s="8" t="s">
        <v>21</v>
      </c>
      <c r="S219" s="8" t="s">
        <v>21</v>
      </c>
      <c r="T219" s="8" t="s">
        <v>21</v>
      </c>
      <c r="U219" s="8" t="s">
        <v>9</v>
      </c>
      <c r="V219" s="8" t="s">
        <v>21</v>
      </c>
      <c r="W219" s="71">
        <f t="shared" si="210"/>
        <v>25</v>
      </c>
      <c r="X219" s="62">
        <v>200</v>
      </c>
      <c r="Y219" s="71">
        <f t="shared" si="204"/>
        <v>1000</v>
      </c>
      <c r="Z219" s="63">
        <f t="shared" si="183"/>
        <v>5</v>
      </c>
      <c r="AA219" s="64">
        <f t="shared" si="205"/>
        <v>0.25</v>
      </c>
      <c r="AB219" s="63">
        <f t="shared" si="184"/>
        <v>40</v>
      </c>
      <c r="AC219" s="64">
        <f t="shared" si="206"/>
        <v>0.25</v>
      </c>
      <c r="AD219" s="63">
        <f t="shared" si="185"/>
        <v>200</v>
      </c>
      <c r="AE219" s="64">
        <f t="shared" si="207"/>
        <v>0.25</v>
      </c>
      <c r="AF219" s="69">
        <f t="shared" si="200"/>
        <v>0.30525030525030528</v>
      </c>
      <c r="AG219" s="65">
        <f t="shared" si="186"/>
        <v>6.1050061050061055E-2</v>
      </c>
      <c r="AH219" s="69">
        <f t="shared" si="187"/>
        <v>2.4420024420024422</v>
      </c>
      <c r="AI219" s="65">
        <f t="shared" si="188"/>
        <v>0.48840048840048844</v>
      </c>
      <c r="AJ219" s="69">
        <f t="shared" si="189"/>
        <v>12.210012210012211</v>
      </c>
      <c r="AK219" s="65">
        <f t="shared" si="190"/>
        <v>2.4420024420024422</v>
      </c>
      <c r="AL219" s="66"/>
      <c r="AM219" s="71">
        <f t="shared" si="208"/>
        <v>20</v>
      </c>
      <c r="AN219" s="15">
        <v>160</v>
      </c>
      <c r="AO219" s="27">
        <f t="shared" si="209"/>
        <v>800</v>
      </c>
      <c r="AP219" s="16">
        <f t="shared" si="191"/>
        <v>0.24420024420024422</v>
      </c>
      <c r="AQ219" s="16">
        <f t="shared" si="192"/>
        <v>1.9536019536019538</v>
      </c>
      <c r="AR219" s="72">
        <f t="shared" si="193"/>
        <v>9.7680097680097688</v>
      </c>
      <c r="AS219" s="8"/>
    </row>
    <row r="220" spans="1:45" s="8" customFormat="1" x14ac:dyDescent="0.25">
      <c r="A220" s="6" t="s">
        <v>401</v>
      </c>
      <c r="B220" s="6" t="s">
        <v>402</v>
      </c>
      <c r="C220" s="7" t="s">
        <v>403</v>
      </c>
      <c r="D220" s="6" t="s">
        <v>404</v>
      </c>
      <c r="E220" s="10" t="s">
        <v>405</v>
      </c>
      <c r="F220" s="11" t="s">
        <v>406</v>
      </c>
      <c r="G220" s="25" t="s">
        <v>19</v>
      </c>
      <c r="H220" s="25" t="s">
        <v>165</v>
      </c>
      <c r="I220" s="12" t="str">
        <f t="shared" si="202"/>
        <v>St George's Church Bloomsbury: Meeting Room</v>
      </c>
      <c r="J220" s="23">
        <f t="shared" si="211"/>
        <v>19.685039400000001</v>
      </c>
      <c r="K220" s="23">
        <f t="shared" si="211"/>
        <v>8.2020997500000004</v>
      </c>
      <c r="L220" s="23">
        <f t="shared" si="212"/>
        <v>161.45865674148016</v>
      </c>
      <c r="M220" s="50">
        <v>6</v>
      </c>
      <c r="N220" s="50">
        <v>2.5</v>
      </c>
      <c r="O220" s="50">
        <f t="shared" si="203"/>
        <v>15</v>
      </c>
      <c r="P220" s="8" t="s">
        <v>21</v>
      </c>
      <c r="Q220" s="8" t="s">
        <v>21</v>
      </c>
      <c r="R220" s="8" t="s">
        <v>21</v>
      </c>
      <c r="S220" s="8" t="s">
        <v>21</v>
      </c>
      <c r="T220" s="8" t="s">
        <v>21</v>
      </c>
      <c r="U220" s="8" t="s">
        <v>21</v>
      </c>
      <c r="V220" s="8" t="s">
        <v>21</v>
      </c>
      <c r="W220" s="71">
        <f t="shared" si="210"/>
        <v>10.625</v>
      </c>
      <c r="X220" s="62">
        <v>85</v>
      </c>
      <c r="Y220" s="71">
        <f t="shared" si="204"/>
        <v>425</v>
      </c>
      <c r="Z220" s="63">
        <f t="shared" si="183"/>
        <v>0.625</v>
      </c>
      <c r="AA220" s="64">
        <f t="shared" si="205"/>
        <v>6.25E-2</v>
      </c>
      <c r="AB220" s="63">
        <f t="shared" si="184"/>
        <v>5</v>
      </c>
      <c r="AC220" s="64">
        <f t="shared" si="206"/>
        <v>6.25E-2</v>
      </c>
      <c r="AD220" s="63">
        <f t="shared" si="185"/>
        <v>25</v>
      </c>
      <c r="AE220" s="64">
        <f t="shared" si="207"/>
        <v>6.25E-2</v>
      </c>
      <c r="AF220" s="69">
        <f t="shared" si="200"/>
        <v>0.70833333333333337</v>
      </c>
      <c r="AG220" s="65">
        <f t="shared" si="186"/>
        <v>4.1666666666666741E-2</v>
      </c>
      <c r="AH220" s="69">
        <f t="shared" si="187"/>
        <v>5.666666666666667</v>
      </c>
      <c r="AI220" s="65">
        <f t="shared" si="188"/>
        <v>0.33333333333333393</v>
      </c>
      <c r="AJ220" s="69">
        <f t="shared" si="189"/>
        <v>28.333333333333332</v>
      </c>
      <c r="AK220" s="65">
        <f t="shared" si="190"/>
        <v>1.6666666666666643</v>
      </c>
      <c r="AL220" s="66"/>
      <c r="AM220" s="71">
        <f t="shared" si="208"/>
        <v>10</v>
      </c>
      <c r="AN220" s="15">
        <v>80</v>
      </c>
      <c r="AO220" s="27">
        <f t="shared" si="209"/>
        <v>400</v>
      </c>
      <c r="AP220" s="16">
        <f t="shared" si="191"/>
        <v>0.66666666666666663</v>
      </c>
      <c r="AQ220" s="16">
        <f t="shared" si="192"/>
        <v>5.333333333333333</v>
      </c>
      <c r="AR220" s="72">
        <f t="shared" si="193"/>
        <v>26.666666666666668</v>
      </c>
    </row>
    <row r="221" spans="1:45" s="8" customFormat="1" x14ac:dyDescent="0.25">
      <c r="A221" s="6" t="s">
        <v>530</v>
      </c>
      <c r="B221" s="6" t="s">
        <v>531</v>
      </c>
      <c r="C221" s="7" t="s">
        <v>532</v>
      </c>
      <c r="D221" s="9" t="s">
        <v>533</v>
      </c>
      <c r="E221" s="11" t="s">
        <v>534</v>
      </c>
      <c r="F221" s="11" t="s">
        <v>535</v>
      </c>
      <c r="G221" s="12" t="s">
        <v>233</v>
      </c>
      <c r="H221" s="8" t="s">
        <v>536</v>
      </c>
      <c r="I221" s="12" t="str">
        <f t="shared" si="202"/>
        <v>St James' Church Piccadilly: Conference Room</v>
      </c>
      <c r="J221" s="13">
        <f t="shared" si="211"/>
        <v>32.808399000000001</v>
      </c>
      <c r="K221" s="13">
        <f t="shared" si="211"/>
        <v>24.606299249999999</v>
      </c>
      <c r="L221" s="14">
        <f t="shared" si="212"/>
        <v>807.29328370740075</v>
      </c>
      <c r="M221" s="50">
        <v>10</v>
      </c>
      <c r="N221" s="50">
        <v>7.5</v>
      </c>
      <c r="O221" s="50">
        <f t="shared" si="203"/>
        <v>75</v>
      </c>
      <c r="P221" s="8" t="s">
        <v>9</v>
      </c>
      <c r="Q221" s="8" t="s">
        <v>21</v>
      </c>
      <c r="R221" s="8" t="s">
        <v>21</v>
      </c>
      <c r="S221" s="8" t="s">
        <v>21</v>
      </c>
      <c r="T221" s="8" t="s">
        <v>21</v>
      </c>
      <c r="U221" s="57" t="s">
        <v>9</v>
      </c>
      <c r="V221" s="57" t="s">
        <v>21</v>
      </c>
      <c r="W221" s="85">
        <v>50</v>
      </c>
      <c r="X221" s="67">
        <f>W221*8</f>
        <v>400</v>
      </c>
      <c r="Y221" s="71">
        <f t="shared" si="204"/>
        <v>2000</v>
      </c>
      <c r="Z221" s="63">
        <f t="shared" si="183"/>
        <v>22.5</v>
      </c>
      <c r="AA221" s="64">
        <f t="shared" si="205"/>
        <v>0.81818181818181823</v>
      </c>
      <c r="AB221" s="63">
        <f t="shared" si="184"/>
        <v>180</v>
      </c>
      <c r="AC221" s="64">
        <f t="shared" si="206"/>
        <v>0.81818181818181823</v>
      </c>
      <c r="AD221" s="63">
        <f t="shared" si="185"/>
        <v>900</v>
      </c>
      <c r="AE221" s="64">
        <f t="shared" si="207"/>
        <v>0.81818181818181823</v>
      </c>
      <c r="AF221" s="69">
        <f t="shared" si="200"/>
        <v>0.66666666666666663</v>
      </c>
      <c r="AG221" s="65">
        <f t="shared" si="186"/>
        <v>0.3</v>
      </c>
      <c r="AH221" s="69">
        <f t="shared" si="187"/>
        <v>5.333333333333333</v>
      </c>
      <c r="AI221" s="65">
        <f t="shared" si="188"/>
        <v>2.4</v>
      </c>
      <c r="AJ221" s="69">
        <f t="shared" si="189"/>
        <v>26.666666666666668</v>
      </c>
      <c r="AK221" s="65">
        <f t="shared" si="190"/>
        <v>12.000000000000002</v>
      </c>
      <c r="AL221" s="70"/>
      <c r="AM221" s="71">
        <f t="shared" si="208"/>
        <v>27.5</v>
      </c>
      <c r="AN221" s="15">
        <v>220</v>
      </c>
      <c r="AO221" s="27">
        <f t="shared" si="209"/>
        <v>1100</v>
      </c>
      <c r="AP221" s="16">
        <f t="shared" si="191"/>
        <v>0.36666666666666664</v>
      </c>
      <c r="AQ221" s="16">
        <f t="shared" si="192"/>
        <v>2.9333333333333331</v>
      </c>
      <c r="AR221" s="72">
        <f t="shared" si="193"/>
        <v>14.666666666666666</v>
      </c>
      <c r="AS221" s="12"/>
    </row>
    <row r="222" spans="1:45" s="8" customFormat="1" x14ac:dyDescent="0.25">
      <c r="A222" s="6" t="s">
        <v>530</v>
      </c>
      <c r="B222" s="6" t="s">
        <v>531</v>
      </c>
      <c r="C222" s="7" t="s">
        <v>532</v>
      </c>
      <c r="D222" s="9" t="s">
        <v>533</v>
      </c>
      <c r="E222" s="11" t="s">
        <v>534</v>
      </c>
      <c r="F222" s="11" t="s">
        <v>535</v>
      </c>
      <c r="G222" s="12" t="s">
        <v>233</v>
      </c>
      <c r="H222" s="8" t="s">
        <v>165</v>
      </c>
      <c r="I222" s="12" t="str">
        <f t="shared" si="202"/>
        <v>St James' Church Piccadilly: Meeting Room</v>
      </c>
      <c r="J222" s="13">
        <f t="shared" si="211"/>
        <v>24.606299249999999</v>
      </c>
      <c r="K222" s="13">
        <f t="shared" si="211"/>
        <v>16.404199500000001</v>
      </c>
      <c r="L222" s="14">
        <f t="shared" si="212"/>
        <v>403.64664185370037</v>
      </c>
      <c r="M222" s="50">
        <v>7.5</v>
      </c>
      <c r="N222" s="50">
        <v>5</v>
      </c>
      <c r="O222" s="50">
        <f t="shared" si="203"/>
        <v>37.5</v>
      </c>
      <c r="P222" s="8" t="s">
        <v>9</v>
      </c>
      <c r="Q222" s="8" t="s">
        <v>21</v>
      </c>
      <c r="R222" s="8" t="s">
        <v>21</v>
      </c>
      <c r="S222" s="8" t="s">
        <v>21</v>
      </c>
      <c r="T222" s="8" t="s">
        <v>21</v>
      </c>
      <c r="U222" s="57" t="s">
        <v>21</v>
      </c>
      <c r="V222" s="57" t="s">
        <v>21</v>
      </c>
      <c r="W222" s="85">
        <v>40</v>
      </c>
      <c r="X222" s="67">
        <f>W222*8</f>
        <v>320</v>
      </c>
      <c r="Y222" s="71">
        <f t="shared" si="204"/>
        <v>1600</v>
      </c>
      <c r="Z222" s="63">
        <f t="shared" si="183"/>
        <v>21.25</v>
      </c>
      <c r="AA222" s="64">
        <f t="shared" si="205"/>
        <v>1.1333333333333333</v>
      </c>
      <c r="AB222" s="63">
        <f t="shared" si="184"/>
        <v>170</v>
      </c>
      <c r="AC222" s="64">
        <f t="shared" si="206"/>
        <v>1.1333333333333333</v>
      </c>
      <c r="AD222" s="63">
        <f t="shared" si="185"/>
        <v>850</v>
      </c>
      <c r="AE222" s="64">
        <f t="shared" si="207"/>
        <v>1.1333333333333333</v>
      </c>
      <c r="AF222" s="69">
        <f t="shared" si="200"/>
        <v>1.0666666666666667</v>
      </c>
      <c r="AG222" s="65">
        <f t="shared" si="186"/>
        <v>0.56666666666666665</v>
      </c>
      <c r="AH222" s="69">
        <f t="shared" si="187"/>
        <v>8.5333333333333332</v>
      </c>
      <c r="AI222" s="65">
        <f t="shared" si="188"/>
        <v>4.5333333333333332</v>
      </c>
      <c r="AJ222" s="69">
        <f t="shared" si="189"/>
        <v>42.666666666666664</v>
      </c>
      <c r="AK222" s="65">
        <f t="shared" si="190"/>
        <v>22.666666666666664</v>
      </c>
      <c r="AL222" s="70"/>
      <c r="AM222" s="71">
        <f t="shared" si="208"/>
        <v>18.75</v>
      </c>
      <c r="AN222" s="15">
        <v>150</v>
      </c>
      <c r="AO222" s="27">
        <f t="shared" si="209"/>
        <v>750</v>
      </c>
      <c r="AP222" s="16">
        <f t="shared" si="191"/>
        <v>0.5</v>
      </c>
      <c r="AQ222" s="16">
        <f t="shared" si="192"/>
        <v>4</v>
      </c>
      <c r="AR222" s="72">
        <f t="shared" si="193"/>
        <v>20</v>
      </c>
      <c r="AS222" s="12"/>
    </row>
    <row r="223" spans="1:45" s="8" customFormat="1" x14ac:dyDescent="0.25">
      <c r="A223" s="6" t="s">
        <v>547</v>
      </c>
      <c r="B223" s="6" t="s">
        <v>548</v>
      </c>
      <c r="C223" s="7" t="s">
        <v>549</v>
      </c>
      <c r="D223" s="9" t="s">
        <v>550</v>
      </c>
      <c r="E223" s="11" t="s">
        <v>551</v>
      </c>
      <c r="F223" s="11" t="s">
        <v>552</v>
      </c>
      <c r="G223" s="12" t="s">
        <v>556</v>
      </c>
      <c r="H223" s="8" t="s">
        <v>747</v>
      </c>
      <c r="I223" s="12" t="str">
        <f t="shared" si="202"/>
        <v>Stratford Circus: C1</v>
      </c>
      <c r="J223" s="13">
        <f t="shared" si="211"/>
        <v>50.098425273000004</v>
      </c>
      <c r="K223" s="13">
        <f t="shared" si="211"/>
        <v>39.074803209000002</v>
      </c>
      <c r="L223" s="14">
        <f t="shared" si="212"/>
        <v>1957.5861086232674</v>
      </c>
      <c r="M223" s="50">
        <v>15.27</v>
      </c>
      <c r="N223" s="50">
        <v>11.91</v>
      </c>
      <c r="O223" s="50">
        <f t="shared" si="203"/>
        <v>181.8657</v>
      </c>
      <c r="P223" s="8" t="s">
        <v>21</v>
      </c>
      <c r="Q223" s="8" t="s">
        <v>21</v>
      </c>
      <c r="R223" s="8" t="s">
        <v>9</v>
      </c>
      <c r="S223" s="8" t="s">
        <v>9</v>
      </c>
      <c r="T223" s="8" t="s">
        <v>21</v>
      </c>
      <c r="U223" s="57" t="s">
        <v>21</v>
      </c>
      <c r="V223" s="57" t="s">
        <v>21</v>
      </c>
      <c r="W223" s="71">
        <f t="shared" ref="W223:W225" si="213">X223/8</f>
        <v>165</v>
      </c>
      <c r="X223" s="85">
        <f>1.2*1100</f>
        <v>1320</v>
      </c>
      <c r="Y223" s="71">
        <f t="shared" ref="Y223:Y225" si="214">X223*5</f>
        <v>6600</v>
      </c>
      <c r="Z223" s="63">
        <f t="shared" si="183"/>
        <v>52.5</v>
      </c>
      <c r="AA223" s="64">
        <f t="shared" si="205"/>
        <v>0.46666666666666667</v>
      </c>
      <c r="AB223" s="63">
        <f t="shared" si="184"/>
        <v>420</v>
      </c>
      <c r="AC223" s="64">
        <f t="shared" si="206"/>
        <v>0.46666666666666667</v>
      </c>
      <c r="AD223" s="63">
        <f t="shared" si="185"/>
        <v>2100</v>
      </c>
      <c r="AE223" s="64">
        <f t="shared" si="207"/>
        <v>0.46666666666666667</v>
      </c>
      <c r="AF223" s="69">
        <f t="shared" si="200"/>
        <v>0.90726288684452316</v>
      </c>
      <c r="AG223" s="65">
        <f t="shared" si="186"/>
        <v>0.28867455490507554</v>
      </c>
      <c r="AH223" s="69">
        <f t="shared" si="187"/>
        <v>7.2581030947561853</v>
      </c>
      <c r="AI223" s="65">
        <f t="shared" si="188"/>
        <v>2.3093964392406043</v>
      </c>
      <c r="AJ223" s="69">
        <f t="shared" si="189"/>
        <v>36.290515473780928</v>
      </c>
      <c r="AK223" s="65">
        <f t="shared" si="190"/>
        <v>11.546982196203025</v>
      </c>
      <c r="AL223" s="70"/>
      <c r="AM223" s="71">
        <f t="shared" si="208"/>
        <v>112.5</v>
      </c>
      <c r="AN223" s="15">
        <v>900</v>
      </c>
      <c r="AO223" s="27">
        <f t="shared" si="209"/>
        <v>4500</v>
      </c>
      <c r="AP223" s="16">
        <f t="shared" si="191"/>
        <v>0.61858833193944762</v>
      </c>
      <c r="AQ223" s="16">
        <f t="shared" si="192"/>
        <v>4.948706655515581</v>
      </c>
      <c r="AR223" s="72">
        <f t="shared" si="193"/>
        <v>24.743533277577903</v>
      </c>
      <c r="AS223" s="12" t="s">
        <v>553</v>
      </c>
    </row>
    <row r="224" spans="1:45" s="8" customFormat="1" x14ac:dyDescent="0.25">
      <c r="A224" s="6" t="s">
        <v>547</v>
      </c>
      <c r="B224" s="6" t="s">
        <v>548</v>
      </c>
      <c r="C224" s="7" t="s">
        <v>549</v>
      </c>
      <c r="D224" s="9" t="s">
        <v>550</v>
      </c>
      <c r="E224" s="11" t="s">
        <v>551</v>
      </c>
      <c r="F224" s="11" t="s">
        <v>552</v>
      </c>
      <c r="G224" s="12" t="s">
        <v>556</v>
      </c>
      <c r="H224" s="8" t="s">
        <v>748</v>
      </c>
      <c r="I224" s="12" t="str">
        <f t="shared" si="202"/>
        <v>Stratford Circus: C2</v>
      </c>
      <c r="J224" s="13">
        <f t="shared" si="211"/>
        <v>33.792650970000004</v>
      </c>
      <c r="K224" s="13">
        <f t="shared" si="211"/>
        <v>19.685039400000001</v>
      </c>
      <c r="L224" s="14">
        <f t="shared" si="212"/>
        <v>665.20966577489833</v>
      </c>
      <c r="M224" s="50">
        <v>10.3</v>
      </c>
      <c r="N224" s="50">
        <v>6</v>
      </c>
      <c r="O224" s="50">
        <f t="shared" si="203"/>
        <v>61.800000000000004</v>
      </c>
      <c r="P224" s="8" t="s">
        <v>21</v>
      </c>
      <c r="Q224" s="8" t="s">
        <v>21</v>
      </c>
      <c r="R224" s="8" t="s">
        <v>9</v>
      </c>
      <c r="S224" s="8" t="s">
        <v>9</v>
      </c>
      <c r="T224" s="8" t="s">
        <v>21</v>
      </c>
      <c r="U224" s="57" t="s">
        <v>21</v>
      </c>
      <c r="V224" s="57" t="s">
        <v>21</v>
      </c>
      <c r="W224" s="71">
        <f t="shared" si="213"/>
        <v>82.5</v>
      </c>
      <c r="X224" s="85">
        <f>1.2*550</f>
        <v>660</v>
      </c>
      <c r="Y224" s="71">
        <f t="shared" si="214"/>
        <v>3300</v>
      </c>
      <c r="Z224" s="63">
        <f t="shared" si="183"/>
        <v>13.75</v>
      </c>
      <c r="AA224" s="64">
        <f t="shared" si="205"/>
        <v>0.2</v>
      </c>
      <c r="AB224" s="63">
        <f t="shared" si="184"/>
        <v>110</v>
      </c>
      <c r="AC224" s="64">
        <f t="shared" si="206"/>
        <v>0.2</v>
      </c>
      <c r="AD224" s="63">
        <f t="shared" si="185"/>
        <v>550</v>
      </c>
      <c r="AE224" s="64">
        <f t="shared" si="207"/>
        <v>0.2</v>
      </c>
      <c r="AF224" s="69">
        <f t="shared" si="200"/>
        <v>1.3349514563106795</v>
      </c>
      <c r="AG224" s="65">
        <f t="shared" si="186"/>
        <v>0.22249190938511321</v>
      </c>
      <c r="AH224" s="69">
        <f t="shared" si="187"/>
        <v>10.679611650485436</v>
      </c>
      <c r="AI224" s="65">
        <f t="shared" si="188"/>
        <v>1.7799352750809057</v>
      </c>
      <c r="AJ224" s="69">
        <f t="shared" si="189"/>
        <v>53.398058252427184</v>
      </c>
      <c r="AK224" s="65">
        <f t="shared" si="190"/>
        <v>8.8996763754045318</v>
      </c>
      <c r="AL224" s="70"/>
      <c r="AM224" s="71">
        <f t="shared" si="208"/>
        <v>68.75</v>
      </c>
      <c r="AN224" s="15">
        <v>550</v>
      </c>
      <c r="AO224" s="27">
        <f t="shared" si="209"/>
        <v>2750</v>
      </c>
      <c r="AP224" s="16">
        <f t="shared" si="191"/>
        <v>1.1124595469255663</v>
      </c>
      <c r="AQ224" s="16">
        <f t="shared" si="192"/>
        <v>8.89967637540453</v>
      </c>
      <c r="AR224" s="72">
        <f t="shared" si="193"/>
        <v>44.498381877022652</v>
      </c>
      <c r="AS224" s="12" t="s">
        <v>554</v>
      </c>
    </row>
    <row r="225" spans="1:45" s="8" customFormat="1" x14ac:dyDescent="0.25">
      <c r="A225" s="6" t="s">
        <v>547</v>
      </c>
      <c r="B225" s="6" t="s">
        <v>548</v>
      </c>
      <c r="C225" s="7" t="s">
        <v>549</v>
      </c>
      <c r="D225" s="9" t="s">
        <v>550</v>
      </c>
      <c r="E225" s="11" t="s">
        <v>551</v>
      </c>
      <c r="F225" s="11" t="s">
        <v>552</v>
      </c>
      <c r="G225" s="12" t="s">
        <v>556</v>
      </c>
      <c r="H225" s="8" t="s">
        <v>749</v>
      </c>
      <c r="I225" s="12" t="str">
        <f t="shared" si="202"/>
        <v>Stratford Circus: C3</v>
      </c>
      <c r="J225" s="13">
        <f t="shared" si="211"/>
        <v>49.212598499999999</v>
      </c>
      <c r="K225" s="13">
        <f t="shared" si="211"/>
        <v>49.212598499999999</v>
      </c>
      <c r="L225" s="14">
        <f t="shared" si="212"/>
        <v>2421.8798511222021</v>
      </c>
      <c r="M225" s="50">
        <v>15</v>
      </c>
      <c r="N225" s="50">
        <v>15</v>
      </c>
      <c r="O225" s="50">
        <f t="shared" si="203"/>
        <v>225</v>
      </c>
      <c r="P225" s="8" t="s">
        <v>21</v>
      </c>
      <c r="Q225" s="8" t="s">
        <v>21</v>
      </c>
      <c r="R225" s="8" t="s">
        <v>9</v>
      </c>
      <c r="S225" s="8" t="s">
        <v>21</v>
      </c>
      <c r="T225" s="8" t="s">
        <v>9</v>
      </c>
      <c r="U225" s="57" t="s">
        <v>21</v>
      </c>
      <c r="V225" s="57" t="s">
        <v>9</v>
      </c>
      <c r="W225" s="71">
        <f t="shared" si="213"/>
        <v>60</v>
      </c>
      <c r="X225" s="85">
        <f>1.2*400</f>
        <v>480</v>
      </c>
      <c r="Y225" s="71">
        <f t="shared" si="214"/>
        <v>2400</v>
      </c>
      <c r="Z225" s="63">
        <f t="shared" si="183"/>
        <v>30</v>
      </c>
      <c r="AA225" s="64">
        <f t="shared" si="205"/>
        <v>1</v>
      </c>
      <c r="AB225" s="63">
        <f t="shared" si="184"/>
        <v>240</v>
      </c>
      <c r="AC225" s="64">
        <f t="shared" si="206"/>
        <v>1</v>
      </c>
      <c r="AD225" s="63">
        <f t="shared" si="185"/>
        <v>1200</v>
      </c>
      <c r="AE225" s="64">
        <f t="shared" si="207"/>
        <v>1</v>
      </c>
      <c r="AF225" s="69">
        <f t="shared" si="200"/>
        <v>0.26666666666666666</v>
      </c>
      <c r="AG225" s="65">
        <f t="shared" si="186"/>
        <v>0.13333333333333333</v>
      </c>
      <c r="AH225" s="69">
        <f t="shared" si="187"/>
        <v>2.1333333333333333</v>
      </c>
      <c r="AI225" s="65">
        <f t="shared" si="188"/>
        <v>1.0666666666666667</v>
      </c>
      <c r="AJ225" s="69">
        <f t="shared" si="189"/>
        <v>10.666666666666666</v>
      </c>
      <c r="AK225" s="65">
        <f t="shared" si="190"/>
        <v>5.333333333333333</v>
      </c>
      <c r="AL225" s="70"/>
      <c r="AM225" s="78">
        <v>30</v>
      </c>
      <c r="AN225" s="27">
        <f t="shared" ref="AN225:AN232" si="215">AM225*8</f>
        <v>240</v>
      </c>
      <c r="AO225" s="27">
        <f t="shared" si="209"/>
        <v>1200</v>
      </c>
      <c r="AP225" s="16">
        <f t="shared" si="191"/>
        <v>0.13333333333333333</v>
      </c>
      <c r="AQ225" s="16">
        <f t="shared" si="192"/>
        <v>1.0666666666666667</v>
      </c>
      <c r="AR225" s="72">
        <f t="shared" si="193"/>
        <v>5.333333333333333</v>
      </c>
      <c r="AS225" s="12" t="s">
        <v>555</v>
      </c>
    </row>
    <row r="226" spans="1:45" s="8" customFormat="1" x14ac:dyDescent="0.25">
      <c r="A226" s="6" t="s">
        <v>750</v>
      </c>
      <c r="B226" s="6" t="s">
        <v>522</v>
      </c>
      <c r="C226" s="7" t="s">
        <v>523</v>
      </c>
      <c r="D226" s="9" t="s">
        <v>524</v>
      </c>
      <c r="E226" s="25" t="s">
        <v>525</v>
      </c>
      <c r="F226" s="11" t="s">
        <v>526</v>
      </c>
      <c r="G226" s="8" t="s">
        <v>180</v>
      </c>
      <c r="H226" s="8" t="s">
        <v>70</v>
      </c>
      <c r="I226" s="12" t="str">
        <f t="shared" si="202"/>
        <v>SWC (Small World Centre): Studio</v>
      </c>
      <c r="L226" s="14">
        <v>550</v>
      </c>
      <c r="M226" s="50"/>
      <c r="N226" s="50"/>
      <c r="O226" s="50">
        <v>51</v>
      </c>
      <c r="P226" s="8" t="s">
        <v>21</v>
      </c>
      <c r="Q226" s="8" t="s">
        <v>21</v>
      </c>
      <c r="R226" s="8" t="s">
        <v>9</v>
      </c>
      <c r="S226" s="8" t="s">
        <v>21</v>
      </c>
      <c r="T226" s="8" t="s">
        <v>9</v>
      </c>
      <c r="U226" s="8" t="s">
        <v>21</v>
      </c>
      <c r="V226" s="8" t="s">
        <v>9</v>
      </c>
      <c r="W226" s="62">
        <v>16</v>
      </c>
      <c r="X226" s="71">
        <f>W226*8</f>
        <v>128</v>
      </c>
      <c r="Y226" s="71">
        <f>X226*5</f>
        <v>640</v>
      </c>
      <c r="Z226" s="63">
        <f t="shared" si="183"/>
        <v>0</v>
      </c>
      <c r="AA226" s="64">
        <f t="shared" si="205"/>
        <v>0</v>
      </c>
      <c r="AB226" s="63">
        <f t="shared" si="184"/>
        <v>0</v>
      </c>
      <c r="AC226" s="64">
        <f t="shared" si="206"/>
        <v>0</v>
      </c>
      <c r="AD226" s="63">
        <f t="shared" si="185"/>
        <v>0</v>
      </c>
      <c r="AE226" s="64">
        <f t="shared" si="207"/>
        <v>0</v>
      </c>
      <c r="AF226" s="69">
        <f t="shared" si="200"/>
        <v>0.31372549019607843</v>
      </c>
      <c r="AG226" s="65">
        <f t="shared" si="186"/>
        <v>0</v>
      </c>
      <c r="AH226" s="69">
        <f t="shared" si="187"/>
        <v>2.5098039215686274</v>
      </c>
      <c r="AI226" s="65">
        <f t="shared" si="188"/>
        <v>0</v>
      </c>
      <c r="AJ226" s="69">
        <f t="shared" si="189"/>
        <v>12.549019607843137</v>
      </c>
      <c r="AK226" s="65">
        <f t="shared" si="190"/>
        <v>0</v>
      </c>
      <c r="AL226" s="66"/>
      <c r="AM226" s="78">
        <v>16</v>
      </c>
      <c r="AN226" s="27">
        <f t="shared" si="215"/>
        <v>128</v>
      </c>
      <c r="AO226" s="27">
        <f t="shared" si="209"/>
        <v>640</v>
      </c>
      <c r="AP226" s="16">
        <f t="shared" si="191"/>
        <v>0.31372549019607843</v>
      </c>
      <c r="AQ226" s="16">
        <f t="shared" si="192"/>
        <v>2.5098039215686274</v>
      </c>
      <c r="AR226" s="72">
        <f t="shared" si="193"/>
        <v>12.549019607843137</v>
      </c>
      <c r="AS226" s="8" t="s">
        <v>527</v>
      </c>
    </row>
    <row r="227" spans="1:45" s="8" customFormat="1" x14ac:dyDescent="0.25">
      <c r="A227" s="21" t="s">
        <v>60</v>
      </c>
      <c r="B227" s="21" t="s">
        <v>61</v>
      </c>
      <c r="C227" s="21" t="s">
        <v>62</v>
      </c>
      <c r="D227" s="21" t="s">
        <v>63</v>
      </c>
      <c r="E227" s="10" t="s">
        <v>64</v>
      </c>
      <c r="F227" s="10" t="s">
        <v>59</v>
      </c>
      <c r="G227" s="21"/>
      <c r="H227" s="21" t="s">
        <v>65</v>
      </c>
      <c r="I227" s="12" t="str">
        <f t="shared" si="202"/>
        <v>The Albany: Red Room</v>
      </c>
      <c r="J227" s="23" t="s">
        <v>42</v>
      </c>
      <c r="K227" s="23" t="s">
        <v>42</v>
      </c>
      <c r="L227" s="23" t="s">
        <v>42</v>
      </c>
      <c r="M227" s="51" t="s">
        <v>42</v>
      </c>
      <c r="N227" s="51" t="s">
        <v>42</v>
      </c>
      <c r="O227" s="51">
        <v>84</v>
      </c>
      <c r="P227" s="21" t="s">
        <v>9</v>
      </c>
      <c r="Q227" s="21" t="s">
        <v>9</v>
      </c>
      <c r="R227" s="21" t="s">
        <v>9</v>
      </c>
      <c r="S227" s="21" t="s">
        <v>21</v>
      </c>
      <c r="T227" s="21" t="s">
        <v>21</v>
      </c>
      <c r="U227" s="21" t="s">
        <v>21</v>
      </c>
      <c r="V227" s="21" t="s">
        <v>21</v>
      </c>
      <c r="W227" s="74">
        <v>30</v>
      </c>
      <c r="X227" s="74">
        <v>205</v>
      </c>
      <c r="Y227" s="71">
        <f t="shared" ref="Y227:Y237" si="216">X227*5</f>
        <v>1025</v>
      </c>
      <c r="Z227" s="63">
        <f t="shared" si="183"/>
        <v>3</v>
      </c>
      <c r="AA227" s="64">
        <f t="shared" si="205"/>
        <v>0.1111111111111111</v>
      </c>
      <c r="AB227" s="63">
        <f t="shared" si="184"/>
        <v>-11</v>
      </c>
      <c r="AC227" s="64">
        <f t="shared" si="206"/>
        <v>-5.0925925925925923E-2</v>
      </c>
      <c r="AD227" s="63">
        <f t="shared" si="185"/>
        <v>-55</v>
      </c>
      <c r="AE227" s="64">
        <f t="shared" si="207"/>
        <v>-5.0925925925925923E-2</v>
      </c>
      <c r="AF227" s="69">
        <f t="shared" si="200"/>
        <v>0.35714285714285715</v>
      </c>
      <c r="AG227" s="65">
        <f t="shared" si="186"/>
        <v>3.5714285714285698E-2</v>
      </c>
      <c r="AH227" s="69">
        <f t="shared" si="187"/>
        <v>2.4404761904761907</v>
      </c>
      <c r="AI227" s="65">
        <f t="shared" si="188"/>
        <v>-0.13095238095238093</v>
      </c>
      <c r="AJ227" s="69">
        <f t="shared" si="189"/>
        <v>12.202380952380953</v>
      </c>
      <c r="AK227" s="65">
        <f t="shared" si="190"/>
        <v>-0.6547619047619051</v>
      </c>
      <c r="AL227" s="75"/>
      <c r="AM227" s="19">
        <v>27</v>
      </c>
      <c r="AN227" s="20">
        <f t="shared" si="215"/>
        <v>216</v>
      </c>
      <c r="AO227" s="20">
        <f t="shared" si="209"/>
        <v>1080</v>
      </c>
      <c r="AP227" s="16">
        <f t="shared" si="191"/>
        <v>0.32142857142857145</v>
      </c>
      <c r="AQ227" s="16">
        <f t="shared" si="192"/>
        <v>2.5714285714285716</v>
      </c>
      <c r="AR227" s="72">
        <f t="shared" si="193"/>
        <v>12.857142857142858</v>
      </c>
      <c r="AS227" s="21" t="s">
        <v>471</v>
      </c>
    </row>
    <row r="228" spans="1:45" s="8" customFormat="1" x14ac:dyDescent="0.25">
      <c r="A228" s="21" t="s">
        <v>60</v>
      </c>
      <c r="B228" s="21" t="s">
        <v>61</v>
      </c>
      <c r="C228" s="21" t="s">
        <v>62</v>
      </c>
      <c r="D228" s="21" t="s">
        <v>63</v>
      </c>
      <c r="E228" s="10" t="s">
        <v>64</v>
      </c>
      <c r="F228" s="21" t="s">
        <v>59</v>
      </c>
      <c r="G228" s="21"/>
      <c r="H228" s="21" t="s">
        <v>66</v>
      </c>
      <c r="I228" s="12" t="str">
        <f t="shared" si="202"/>
        <v>The Albany: Blue Room</v>
      </c>
      <c r="J228" s="23">
        <f t="shared" ref="J228:K231" si="217">M228*3.2808399</f>
        <v>26.246719200000001</v>
      </c>
      <c r="K228" s="23">
        <f t="shared" si="217"/>
        <v>16.404199500000001</v>
      </c>
      <c r="L228" s="23">
        <f>J228*K228</f>
        <v>430.55641797728043</v>
      </c>
      <c r="M228" s="51">
        <v>8</v>
      </c>
      <c r="N228" s="51">
        <v>5</v>
      </c>
      <c r="O228" s="51">
        <f>M228*N228</f>
        <v>40</v>
      </c>
      <c r="P228" s="21" t="s">
        <v>9</v>
      </c>
      <c r="Q228" s="21" t="s">
        <v>9</v>
      </c>
      <c r="R228" s="21" t="s">
        <v>21</v>
      </c>
      <c r="S228" s="21" t="s">
        <v>21</v>
      </c>
      <c r="T228" s="21" t="s">
        <v>21</v>
      </c>
      <c r="U228" s="21" t="s">
        <v>21</v>
      </c>
      <c r="V228" s="21" t="s">
        <v>21</v>
      </c>
      <c r="W228" s="74">
        <v>22.5</v>
      </c>
      <c r="X228" s="74">
        <v>155</v>
      </c>
      <c r="Y228" s="71">
        <f t="shared" si="216"/>
        <v>775</v>
      </c>
      <c r="Z228" s="63">
        <f t="shared" si="183"/>
        <v>3.3000000000000007</v>
      </c>
      <c r="AA228" s="64">
        <f t="shared" si="205"/>
        <v>0.17187500000000006</v>
      </c>
      <c r="AB228" s="63">
        <f t="shared" si="184"/>
        <v>1.4000000000000057</v>
      </c>
      <c r="AC228" s="64">
        <f t="shared" si="206"/>
        <v>9.1145833333333703E-3</v>
      </c>
      <c r="AD228" s="63">
        <f t="shared" si="185"/>
        <v>7</v>
      </c>
      <c r="AE228" s="64">
        <f t="shared" si="207"/>
        <v>9.1145833333333339E-3</v>
      </c>
      <c r="AF228" s="69">
        <f t="shared" si="200"/>
        <v>0.5625</v>
      </c>
      <c r="AG228" s="65">
        <f t="shared" si="186"/>
        <v>8.2500000000000018E-2</v>
      </c>
      <c r="AH228" s="69">
        <f t="shared" si="187"/>
        <v>3.875</v>
      </c>
      <c r="AI228" s="65">
        <f t="shared" si="188"/>
        <v>3.5000000000000142E-2</v>
      </c>
      <c r="AJ228" s="69">
        <f t="shared" si="189"/>
        <v>19.375</v>
      </c>
      <c r="AK228" s="65">
        <f t="shared" si="190"/>
        <v>0.17500000000000071</v>
      </c>
      <c r="AL228" s="75"/>
      <c r="AM228" s="19">
        <v>19.2</v>
      </c>
      <c r="AN228" s="20">
        <f t="shared" si="215"/>
        <v>153.6</v>
      </c>
      <c r="AO228" s="20">
        <f t="shared" si="209"/>
        <v>768</v>
      </c>
      <c r="AP228" s="16">
        <f t="shared" si="191"/>
        <v>0.48</v>
      </c>
      <c r="AQ228" s="16">
        <f t="shared" si="192"/>
        <v>3.84</v>
      </c>
      <c r="AR228" s="72">
        <f t="shared" si="193"/>
        <v>19.2</v>
      </c>
      <c r="AS228" s="21" t="s">
        <v>471</v>
      </c>
    </row>
    <row r="229" spans="1:45" s="8" customFormat="1" x14ac:dyDescent="0.25">
      <c r="A229" s="21" t="s">
        <v>60</v>
      </c>
      <c r="B229" s="21" t="s">
        <v>61</v>
      </c>
      <c r="C229" s="21" t="s">
        <v>62</v>
      </c>
      <c r="D229" s="21" t="s">
        <v>63</v>
      </c>
      <c r="E229" s="10" t="s">
        <v>64</v>
      </c>
      <c r="F229" s="21" t="s">
        <v>59</v>
      </c>
      <c r="G229" s="21"/>
      <c r="H229" s="21" t="s">
        <v>67</v>
      </c>
      <c r="I229" s="12" t="str">
        <f t="shared" ref="I229:I253" si="218">A229&amp;": "&amp;H229</f>
        <v>The Albany: Orange Room</v>
      </c>
      <c r="J229" s="23">
        <f t="shared" si="217"/>
        <v>26.246719200000001</v>
      </c>
      <c r="K229" s="23">
        <f t="shared" si="217"/>
        <v>16.404199500000001</v>
      </c>
      <c r="L229" s="23">
        <f>J229*K229</f>
        <v>430.55641797728043</v>
      </c>
      <c r="M229" s="51">
        <v>8</v>
      </c>
      <c r="N229" s="51">
        <v>5</v>
      </c>
      <c r="O229" s="51">
        <f>M229*N229</f>
        <v>40</v>
      </c>
      <c r="P229" s="21" t="s">
        <v>9</v>
      </c>
      <c r="Q229" s="21" t="s">
        <v>9</v>
      </c>
      <c r="R229" s="21" t="s">
        <v>21</v>
      </c>
      <c r="S229" s="21" t="s">
        <v>21</v>
      </c>
      <c r="T229" s="21" t="s">
        <v>21</v>
      </c>
      <c r="U229" s="21" t="s">
        <v>21</v>
      </c>
      <c r="V229" s="21" t="s">
        <v>21</v>
      </c>
      <c r="W229" s="74">
        <v>22.5</v>
      </c>
      <c r="X229" s="74">
        <v>155</v>
      </c>
      <c r="Y229" s="71">
        <f t="shared" si="216"/>
        <v>775</v>
      </c>
      <c r="Z229" s="63">
        <f t="shared" si="183"/>
        <v>3.3000000000000007</v>
      </c>
      <c r="AA229" s="64">
        <f t="shared" si="205"/>
        <v>0.17187500000000006</v>
      </c>
      <c r="AB229" s="63">
        <f t="shared" si="184"/>
        <v>1.4000000000000057</v>
      </c>
      <c r="AC229" s="64">
        <f t="shared" si="206"/>
        <v>9.1145833333333703E-3</v>
      </c>
      <c r="AD229" s="63">
        <f t="shared" si="185"/>
        <v>7</v>
      </c>
      <c r="AE229" s="64">
        <f t="shared" si="207"/>
        <v>9.1145833333333339E-3</v>
      </c>
      <c r="AF229" s="69">
        <f t="shared" si="200"/>
        <v>0.5625</v>
      </c>
      <c r="AG229" s="65">
        <f t="shared" si="186"/>
        <v>8.2500000000000018E-2</v>
      </c>
      <c r="AH229" s="69">
        <f t="shared" si="187"/>
        <v>3.875</v>
      </c>
      <c r="AI229" s="65">
        <f t="shared" si="188"/>
        <v>3.5000000000000142E-2</v>
      </c>
      <c r="AJ229" s="69">
        <f t="shared" si="189"/>
        <v>19.375</v>
      </c>
      <c r="AK229" s="65">
        <f t="shared" si="190"/>
        <v>0.17500000000000071</v>
      </c>
      <c r="AL229" s="75"/>
      <c r="AM229" s="19">
        <v>19.2</v>
      </c>
      <c r="AN229" s="20">
        <f t="shared" si="215"/>
        <v>153.6</v>
      </c>
      <c r="AO229" s="20">
        <f t="shared" si="209"/>
        <v>768</v>
      </c>
      <c r="AP229" s="16">
        <f t="shared" si="191"/>
        <v>0.48</v>
      </c>
      <c r="AQ229" s="16">
        <f t="shared" si="192"/>
        <v>3.84</v>
      </c>
      <c r="AR229" s="72">
        <f t="shared" si="193"/>
        <v>19.2</v>
      </c>
      <c r="AS229" s="21" t="s">
        <v>471</v>
      </c>
    </row>
    <row r="230" spans="1:45" s="8" customFormat="1" x14ac:dyDescent="0.25">
      <c r="A230" s="21" t="s">
        <v>60</v>
      </c>
      <c r="B230" s="21" t="s">
        <v>61</v>
      </c>
      <c r="C230" s="21" t="s">
        <v>62</v>
      </c>
      <c r="D230" s="21" t="s">
        <v>63</v>
      </c>
      <c r="E230" s="10" t="s">
        <v>64</v>
      </c>
      <c r="F230" s="21" t="s">
        <v>59</v>
      </c>
      <c r="G230" s="21"/>
      <c r="H230" s="21" t="s">
        <v>68</v>
      </c>
      <c r="I230" s="12" t="str">
        <f t="shared" si="218"/>
        <v>The Albany: Yellow Room</v>
      </c>
      <c r="J230" s="23">
        <f t="shared" si="217"/>
        <v>18.044619449999999</v>
      </c>
      <c r="K230" s="23">
        <f t="shared" si="217"/>
        <v>18.044619449999999</v>
      </c>
      <c r="L230" s="23">
        <f>J230*K230</f>
        <v>325.60829109531829</v>
      </c>
      <c r="M230" s="51">
        <v>5.5</v>
      </c>
      <c r="N230" s="51">
        <v>5.5</v>
      </c>
      <c r="O230" s="51">
        <f>M230*N230</f>
        <v>30.25</v>
      </c>
      <c r="P230" s="21" t="s">
        <v>9</v>
      </c>
      <c r="Q230" s="21" t="s">
        <v>9</v>
      </c>
      <c r="R230" s="21" t="s">
        <v>21</v>
      </c>
      <c r="S230" s="21" t="s">
        <v>21</v>
      </c>
      <c r="T230" s="21" t="s">
        <v>21</v>
      </c>
      <c r="U230" s="21" t="s">
        <v>21</v>
      </c>
      <c r="V230" s="21" t="s">
        <v>21</v>
      </c>
      <c r="W230" s="74">
        <v>19</v>
      </c>
      <c r="X230" s="74">
        <v>130</v>
      </c>
      <c r="Y230" s="71">
        <f t="shared" si="216"/>
        <v>650</v>
      </c>
      <c r="Z230" s="63">
        <f t="shared" si="183"/>
        <v>2.1999999999999993</v>
      </c>
      <c r="AA230" s="64">
        <f t="shared" si="205"/>
        <v>0.1309523809523809</v>
      </c>
      <c r="AB230" s="63">
        <f t="shared" si="184"/>
        <v>-4.4000000000000057</v>
      </c>
      <c r="AC230" s="64">
        <f t="shared" si="206"/>
        <v>-3.2738095238095281E-2</v>
      </c>
      <c r="AD230" s="63">
        <f t="shared" si="185"/>
        <v>-22</v>
      </c>
      <c r="AE230" s="64">
        <f t="shared" si="207"/>
        <v>-3.273809523809524E-2</v>
      </c>
      <c r="AF230" s="69">
        <f t="shared" si="200"/>
        <v>0.62809917355371903</v>
      </c>
      <c r="AG230" s="65">
        <f t="shared" si="186"/>
        <v>7.2727272727272751E-2</v>
      </c>
      <c r="AH230" s="69">
        <f t="shared" si="187"/>
        <v>4.2975206611570247</v>
      </c>
      <c r="AI230" s="65">
        <f t="shared" si="188"/>
        <v>-0.1454545454545455</v>
      </c>
      <c r="AJ230" s="69">
        <f t="shared" si="189"/>
        <v>21.487603305785125</v>
      </c>
      <c r="AK230" s="65">
        <f t="shared" si="190"/>
        <v>-0.72727272727272663</v>
      </c>
      <c r="AL230" s="75"/>
      <c r="AM230" s="19">
        <v>16.8</v>
      </c>
      <c r="AN230" s="20">
        <f t="shared" si="215"/>
        <v>134.4</v>
      </c>
      <c r="AO230" s="20">
        <f t="shared" si="209"/>
        <v>672</v>
      </c>
      <c r="AP230" s="16">
        <f t="shared" si="191"/>
        <v>0.55537190082644627</v>
      </c>
      <c r="AQ230" s="16">
        <f t="shared" si="192"/>
        <v>4.4429752066115702</v>
      </c>
      <c r="AR230" s="72">
        <f t="shared" si="193"/>
        <v>22.214876033057852</v>
      </c>
      <c r="AS230" s="21" t="s">
        <v>471</v>
      </c>
    </row>
    <row r="231" spans="1:45" s="8" customFormat="1" x14ac:dyDescent="0.25">
      <c r="A231" s="21" t="s">
        <v>60</v>
      </c>
      <c r="B231" s="21" t="s">
        <v>61</v>
      </c>
      <c r="C231" s="21" t="s">
        <v>62</v>
      </c>
      <c r="D231" s="21" t="s">
        <v>63</v>
      </c>
      <c r="E231" s="10" t="s">
        <v>64</v>
      </c>
      <c r="F231" s="21" t="s">
        <v>59</v>
      </c>
      <c r="G231" s="21"/>
      <c r="H231" s="21" t="s">
        <v>69</v>
      </c>
      <c r="I231" s="12" t="str">
        <f t="shared" si="218"/>
        <v>The Albany: Purple Room</v>
      </c>
      <c r="J231" s="23">
        <f t="shared" si="217"/>
        <v>13.123359600000001</v>
      </c>
      <c r="K231" s="23">
        <f t="shared" si="217"/>
        <v>16.404199500000001</v>
      </c>
      <c r="L231" s="23">
        <f>J231*K231</f>
        <v>215.27820898864022</v>
      </c>
      <c r="M231" s="51">
        <v>4</v>
      </c>
      <c r="N231" s="51">
        <v>5</v>
      </c>
      <c r="O231" s="51">
        <f>M231*N231</f>
        <v>20</v>
      </c>
      <c r="P231" s="21" t="s">
        <v>9</v>
      </c>
      <c r="Q231" s="21" t="s">
        <v>9</v>
      </c>
      <c r="R231" s="21" t="s">
        <v>21</v>
      </c>
      <c r="S231" s="21" t="s">
        <v>21</v>
      </c>
      <c r="T231" s="21" t="s">
        <v>21</v>
      </c>
      <c r="U231" s="21" t="s">
        <v>21</v>
      </c>
      <c r="V231" s="21" t="s">
        <v>21</v>
      </c>
      <c r="W231" s="74">
        <v>15</v>
      </c>
      <c r="X231" s="74">
        <v>100</v>
      </c>
      <c r="Y231" s="71">
        <f t="shared" si="216"/>
        <v>500</v>
      </c>
      <c r="Z231" s="63">
        <f t="shared" si="183"/>
        <v>1.8000000000000007</v>
      </c>
      <c r="AA231" s="64">
        <f t="shared" si="205"/>
        <v>0.13636363636363644</v>
      </c>
      <c r="AB231" s="63">
        <f t="shared" si="184"/>
        <v>-5.5999999999999943</v>
      </c>
      <c r="AC231" s="64">
        <f t="shared" si="206"/>
        <v>-5.3030303030302976E-2</v>
      </c>
      <c r="AD231" s="63">
        <f t="shared" si="185"/>
        <v>-28</v>
      </c>
      <c r="AE231" s="64">
        <f t="shared" si="207"/>
        <v>-5.3030303030303032E-2</v>
      </c>
      <c r="AF231" s="69">
        <f t="shared" si="200"/>
        <v>0.75</v>
      </c>
      <c r="AG231" s="65">
        <f t="shared" si="186"/>
        <v>9.000000000000008E-2</v>
      </c>
      <c r="AH231" s="69">
        <f t="shared" si="187"/>
        <v>5</v>
      </c>
      <c r="AI231" s="65">
        <f t="shared" si="188"/>
        <v>-0.27999999999999936</v>
      </c>
      <c r="AJ231" s="69">
        <f t="shared" si="189"/>
        <v>25</v>
      </c>
      <c r="AK231" s="65">
        <f t="shared" si="190"/>
        <v>-1.3999999999999986</v>
      </c>
      <c r="AL231" s="75"/>
      <c r="AM231" s="19">
        <v>13.2</v>
      </c>
      <c r="AN231" s="20">
        <f t="shared" si="215"/>
        <v>105.6</v>
      </c>
      <c r="AO231" s="20">
        <f t="shared" si="209"/>
        <v>528</v>
      </c>
      <c r="AP231" s="16">
        <f t="shared" si="191"/>
        <v>0.65999999999999992</v>
      </c>
      <c r="AQ231" s="16">
        <f t="shared" si="192"/>
        <v>5.2799999999999994</v>
      </c>
      <c r="AR231" s="72">
        <f t="shared" si="193"/>
        <v>26.4</v>
      </c>
      <c r="AS231" s="21" t="s">
        <v>471</v>
      </c>
    </row>
    <row r="232" spans="1:45" s="8" customFormat="1" x14ac:dyDescent="0.25">
      <c r="A232" s="21" t="s">
        <v>60</v>
      </c>
      <c r="B232" s="21" t="s">
        <v>61</v>
      </c>
      <c r="C232" s="21" t="s">
        <v>62</v>
      </c>
      <c r="D232" s="21" t="s">
        <v>63</v>
      </c>
      <c r="E232" s="10" t="s">
        <v>64</v>
      </c>
      <c r="F232" s="21" t="s">
        <v>59</v>
      </c>
      <c r="G232" s="21"/>
      <c r="H232" s="21" t="s">
        <v>70</v>
      </c>
      <c r="I232" s="12" t="str">
        <f t="shared" si="218"/>
        <v>The Albany: Studio</v>
      </c>
      <c r="J232" s="23" t="s">
        <v>42</v>
      </c>
      <c r="K232" s="23" t="s">
        <v>42</v>
      </c>
      <c r="L232" s="23" t="s">
        <v>42</v>
      </c>
      <c r="M232" s="51" t="s">
        <v>42</v>
      </c>
      <c r="N232" s="51" t="s">
        <v>42</v>
      </c>
      <c r="O232" s="51">
        <v>46</v>
      </c>
      <c r="P232" s="21"/>
      <c r="Q232" s="21"/>
      <c r="R232" s="21" t="s">
        <v>9</v>
      </c>
      <c r="S232" s="21" t="s">
        <v>9</v>
      </c>
      <c r="T232" s="21" t="s">
        <v>21</v>
      </c>
      <c r="U232" s="21" t="s">
        <v>21</v>
      </c>
      <c r="V232" s="21" t="s">
        <v>21</v>
      </c>
      <c r="W232" s="74">
        <v>27</v>
      </c>
      <c r="X232" s="74">
        <v>185</v>
      </c>
      <c r="Y232" s="71">
        <f t="shared" si="216"/>
        <v>925</v>
      </c>
      <c r="Z232" s="63">
        <f t="shared" si="183"/>
        <v>1.8000000000000007</v>
      </c>
      <c r="AA232" s="64">
        <f t="shared" si="205"/>
        <v>7.1428571428571452E-2</v>
      </c>
      <c r="AB232" s="63">
        <f t="shared" si="184"/>
        <v>-16.599999999999994</v>
      </c>
      <c r="AC232" s="64">
        <f t="shared" si="206"/>
        <v>-8.2341269841269812E-2</v>
      </c>
      <c r="AD232" s="63">
        <f t="shared" si="185"/>
        <v>-83</v>
      </c>
      <c r="AE232" s="64">
        <f t="shared" si="207"/>
        <v>-8.234126984126984E-2</v>
      </c>
      <c r="AF232" s="69">
        <f t="shared" si="200"/>
        <v>0.58695652173913049</v>
      </c>
      <c r="AG232" s="65">
        <f t="shared" si="186"/>
        <v>3.9130434782608803E-2</v>
      </c>
      <c r="AH232" s="69">
        <f t="shared" si="187"/>
        <v>4.0217391304347823</v>
      </c>
      <c r="AI232" s="65">
        <f t="shared" si="188"/>
        <v>-0.36086956521739122</v>
      </c>
      <c r="AJ232" s="69">
        <f t="shared" si="189"/>
        <v>20.108695652173914</v>
      </c>
      <c r="AK232" s="65">
        <f t="shared" si="190"/>
        <v>-1.804347826086957</v>
      </c>
      <c r="AL232" s="75"/>
      <c r="AM232" s="19">
        <v>25.2</v>
      </c>
      <c r="AN232" s="20">
        <f t="shared" si="215"/>
        <v>201.6</v>
      </c>
      <c r="AO232" s="20">
        <f t="shared" si="209"/>
        <v>1008</v>
      </c>
      <c r="AP232" s="16">
        <f t="shared" si="191"/>
        <v>0.54782608695652169</v>
      </c>
      <c r="AQ232" s="16">
        <f t="shared" si="192"/>
        <v>4.3826086956521735</v>
      </c>
      <c r="AR232" s="72">
        <f t="shared" si="193"/>
        <v>21.913043478260871</v>
      </c>
      <c r="AS232" s="21" t="s">
        <v>471</v>
      </c>
    </row>
    <row r="233" spans="1:45" x14ac:dyDescent="0.25">
      <c r="A233" s="6" t="s">
        <v>340</v>
      </c>
      <c r="B233" s="25" t="s">
        <v>341</v>
      </c>
      <c r="C233" s="25" t="s">
        <v>342</v>
      </c>
      <c r="D233" s="31" t="s">
        <v>343</v>
      </c>
      <c r="E233" s="10" t="s">
        <v>344</v>
      </c>
      <c r="F233" s="10" t="s">
        <v>345</v>
      </c>
      <c r="G233" s="25" t="s">
        <v>180</v>
      </c>
      <c r="H233" s="25" t="s">
        <v>100</v>
      </c>
      <c r="I233" s="12" t="str">
        <f t="shared" si="218"/>
        <v>The Poor School: Studio 1</v>
      </c>
      <c r="J233" s="23">
        <f t="shared" ref="J233:J248" si="219">M233*3.2808399</f>
        <v>29.527559100000001</v>
      </c>
      <c r="K233" s="23">
        <f t="shared" ref="K233:K248" si="220">N233*3.2808399</f>
        <v>22.965879300000001</v>
      </c>
      <c r="L233" s="23">
        <f t="shared" ref="L233:L248" si="221">J233*K233</f>
        <v>678.12635831421665</v>
      </c>
      <c r="M233" s="52">
        <v>9</v>
      </c>
      <c r="N233" s="52">
        <v>7</v>
      </c>
      <c r="O233" s="37">
        <f t="shared" ref="O233:O248" si="222">M233*N233</f>
        <v>63</v>
      </c>
      <c r="P233" s="25" t="s">
        <v>9</v>
      </c>
      <c r="Q233" s="25" t="s">
        <v>21</v>
      </c>
      <c r="R233" s="25" t="s">
        <v>21</v>
      </c>
      <c r="S233" s="25" t="s">
        <v>21</v>
      </c>
      <c r="T233" s="25" t="s">
        <v>21</v>
      </c>
      <c r="U233" s="25" t="s">
        <v>9</v>
      </c>
      <c r="V233" s="25" t="s">
        <v>9</v>
      </c>
      <c r="W233" s="71">
        <f>X233/8</f>
        <v>13.75</v>
      </c>
      <c r="X233" s="62">
        <v>110</v>
      </c>
      <c r="Y233" s="71">
        <f t="shared" si="216"/>
        <v>550</v>
      </c>
      <c r="Z233" s="63">
        <f t="shared" si="183"/>
        <v>2.5</v>
      </c>
      <c r="AA233" s="64">
        <f t="shared" si="205"/>
        <v>0.22222222222222221</v>
      </c>
      <c r="AB233" s="63">
        <f t="shared" si="184"/>
        <v>20</v>
      </c>
      <c r="AC233" s="64">
        <f t="shared" si="206"/>
        <v>0.22222222222222221</v>
      </c>
      <c r="AD233" s="63">
        <f t="shared" si="185"/>
        <v>150</v>
      </c>
      <c r="AE233" s="64">
        <f t="shared" si="207"/>
        <v>0.375</v>
      </c>
      <c r="AF233" s="69">
        <f t="shared" si="200"/>
        <v>0.21825396825396826</v>
      </c>
      <c r="AG233" s="65">
        <f t="shared" si="186"/>
        <v>3.968253968253968E-2</v>
      </c>
      <c r="AH233" s="69">
        <f t="shared" si="187"/>
        <v>1.746031746031746</v>
      </c>
      <c r="AI233" s="65">
        <f t="shared" si="188"/>
        <v>0.31746031746031744</v>
      </c>
      <c r="AJ233" s="69">
        <f t="shared" si="189"/>
        <v>8.7301587301587293</v>
      </c>
      <c r="AK233" s="65">
        <f t="shared" si="190"/>
        <v>2.3809523809523805</v>
      </c>
      <c r="AL233" s="66"/>
      <c r="AM233" s="71">
        <f>AN233/8</f>
        <v>11.25</v>
      </c>
      <c r="AN233" s="15">
        <v>90</v>
      </c>
      <c r="AO233" s="15">
        <v>400</v>
      </c>
      <c r="AP233" s="16">
        <f t="shared" si="191"/>
        <v>0.17857142857142858</v>
      </c>
      <c r="AQ233" s="16">
        <f t="shared" si="192"/>
        <v>1.4285714285714286</v>
      </c>
      <c r="AR233" s="72">
        <f t="shared" si="193"/>
        <v>6.3492063492063489</v>
      </c>
      <c r="AS233" s="25"/>
    </row>
    <row r="234" spans="1:45" x14ac:dyDescent="0.25">
      <c r="A234" s="6" t="s">
        <v>340</v>
      </c>
      <c r="B234" s="25" t="s">
        <v>341</v>
      </c>
      <c r="C234" s="25" t="s">
        <v>342</v>
      </c>
      <c r="D234" s="31" t="s">
        <v>343</v>
      </c>
      <c r="E234" s="10" t="s">
        <v>344</v>
      </c>
      <c r="F234" s="10" t="s">
        <v>345</v>
      </c>
      <c r="G234" s="25" t="s">
        <v>180</v>
      </c>
      <c r="H234" s="25" t="s">
        <v>101</v>
      </c>
      <c r="I234" s="12" t="str">
        <f t="shared" si="218"/>
        <v>The Poor School: Studio 2</v>
      </c>
      <c r="J234" s="23">
        <f t="shared" si="219"/>
        <v>29.527559100000001</v>
      </c>
      <c r="K234" s="23">
        <f t="shared" si="220"/>
        <v>22.965879300000001</v>
      </c>
      <c r="L234" s="23">
        <f t="shared" si="221"/>
        <v>678.12635831421665</v>
      </c>
      <c r="M234" s="52">
        <v>9</v>
      </c>
      <c r="N234" s="52">
        <v>7</v>
      </c>
      <c r="O234" s="37">
        <f t="shared" si="222"/>
        <v>63</v>
      </c>
      <c r="P234" s="25" t="s">
        <v>9</v>
      </c>
      <c r="Q234" s="25" t="s">
        <v>21</v>
      </c>
      <c r="R234" s="25" t="s">
        <v>21</v>
      </c>
      <c r="S234" s="25" t="s">
        <v>21</v>
      </c>
      <c r="T234" s="25" t="s">
        <v>21</v>
      </c>
      <c r="U234" s="25" t="s">
        <v>9</v>
      </c>
      <c r="V234" s="25" t="s">
        <v>21</v>
      </c>
      <c r="W234" s="71">
        <f t="shared" ref="W234:W237" si="223">X234/8</f>
        <v>13.75</v>
      </c>
      <c r="X234" s="62">
        <v>110</v>
      </c>
      <c r="Y234" s="71">
        <f t="shared" si="216"/>
        <v>550</v>
      </c>
      <c r="Z234" s="63">
        <f t="shared" si="183"/>
        <v>2.5</v>
      </c>
      <c r="AA234" s="64">
        <f t="shared" si="205"/>
        <v>0.22222222222222221</v>
      </c>
      <c r="AB234" s="63">
        <f t="shared" si="184"/>
        <v>20</v>
      </c>
      <c r="AC234" s="64">
        <f t="shared" si="206"/>
        <v>0.22222222222222221</v>
      </c>
      <c r="AD234" s="63">
        <f t="shared" si="185"/>
        <v>150</v>
      </c>
      <c r="AE234" s="64">
        <f t="shared" si="207"/>
        <v>0.375</v>
      </c>
      <c r="AF234" s="69">
        <f t="shared" si="200"/>
        <v>0.21825396825396826</v>
      </c>
      <c r="AG234" s="65">
        <f t="shared" si="186"/>
        <v>3.968253968253968E-2</v>
      </c>
      <c r="AH234" s="69">
        <f t="shared" si="187"/>
        <v>1.746031746031746</v>
      </c>
      <c r="AI234" s="65">
        <f t="shared" si="188"/>
        <v>0.31746031746031744</v>
      </c>
      <c r="AJ234" s="69">
        <f t="shared" si="189"/>
        <v>8.7301587301587293</v>
      </c>
      <c r="AK234" s="65">
        <f t="shared" si="190"/>
        <v>2.3809523809523805</v>
      </c>
      <c r="AL234" s="66"/>
      <c r="AM234" s="71">
        <f>AN234/8</f>
        <v>11.25</v>
      </c>
      <c r="AN234" s="15">
        <v>90</v>
      </c>
      <c r="AO234" s="15">
        <v>400</v>
      </c>
      <c r="AP234" s="16">
        <f t="shared" si="191"/>
        <v>0.17857142857142858</v>
      </c>
      <c r="AQ234" s="16">
        <f t="shared" si="192"/>
        <v>1.4285714285714286</v>
      </c>
      <c r="AR234" s="72">
        <f t="shared" si="193"/>
        <v>6.3492063492063489</v>
      </c>
      <c r="AS234" s="8"/>
    </row>
    <row r="235" spans="1:45" x14ac:dyDescent="0.25">
      <c r="A235" s="6" t="s">
        <v>340</v>
      </c>
      <c r="B235" s="25" t="s">
        <v>341</v>
      </c>
      <c r="C235" s="25" t="s">
        <v>342</v>
      </c>
      <c r="D235" s="31" t="s">
        <v>343</v>
      </c>
      <c r="E235" s="10" t="s">
        <v>344</v>
      </c>
      <c r="F235" s="10" t="s">
        <v>345</v>
      </c>
      <c r="G235" s="25" t="s">
        <v>180</v>
      </c>
      <c r="H235" s="25" t="s">
        <v>758</v>
      </c>
      <c r="I235" s="12" t="str">
        <f t="shared" si="218"/>
        <v>The Poor School: Upstairs 1</v>
      </c>
      <c r="J235" s="23">
        <f t="shared" si="219"/>
        <v>42.650918700000005</v>
      </c>
      <c r="K235" s="23">
        <f t="shared" si="220"/>
        <v>36.089238899999998</v>
      </c>
      <c r="L235" s="23">
        <f t="shared" si="221"/>
        <v>1539.2391942687775</v>
      </c>
      <c r="M235" s="52">
        <v>13</v>
      </c>
      <c r="N235" s="52">
        <v>11</v>
      </c>
      <c r="O235" s="37">
        <f t="shared" si="222"/>
        <v>143</v>
      </c>
      <c r="P235" s="25" t="s">
        <v>9</v>
      </c>
      <c r="Q235" s="25" t="s">
        <v>21</v>
      </c>
      <c r="R235" s="25" t="s">
        <v>21</v>
      </c>
      <c r="S235" s="25" t="s">
        <v>21</v>
      </c>
      <c r="T235" s="25" t="s">
        <v>21</v>
      </c>
      <c r="U235" s="25" t="s">
        <v>9</v>
      </c>
      <c r="V235" s="25" t="s">
        <v>21</v>
      </c>
      <c r="W235" s="71">
        <f t="shared" si="223"/>
        <v>13.75</v>
      </c>
      <c r="X235" s="62">
        <v>110</v>
      </c>
      <c r="Y235" s="71">
        <f t="shared" si="216"/>
        <v>550</v>
      </c>
      <c r="Z235" s="63">
        <f t="shared" si="183"/>
        <v>13.75</v>
      </c>
      <c r="AA235" s="64" t="s">
        <v>42</v>
      </c>
      <c r="AB235" s="63">
        <f t="shared" si="184"/>
        <v>110</v>
      </c>
      <c r="AC235" s="64" t="s">
        <v>42</v>
      </c>
      <c r="AD235" s="63">
        <f t="shared" si="185"/>
        <v>550</v>
      </c>
      <c r="AE235" s="64" t="s">
        <v>42</v>
      </c>
      <c r="AF235" s="69">
        <f t="shared" si="200"/>
        <v>9.6153846153846159E-2</v>
      </c>
      <c r="AG235" s="65">
        <f t="shared" si="186"/>
        <v>9.6153846153846159E-2</v>
      </c>
      <c r="AH235" s="69">
        <f t="shared" si="187"/>
        <v>0.76923076923076927</v>
      </c>
      <c r="AI235" s="65">
        <f t="shared" si="188"/>
        <v>0.76923076923076927</v>
      </c>
      <c r="AJ235" s="69">
        <f t="shared" si="189"/>
        <v>3.8461538461538463</v>
      </c>
      <c r="AK235" s="65">
        <f t="shared" si="190"/>
        <v>3.8461538461538463</v>
      </c>
      <c r="AL235" s="66"/>
      <c r="AM235" s="71"/>
      <c r="AN235" s="15"/>
      <c r="AO235" s="15"/>
      <c r="AP235" s="16"/>
      <c r="AQ235" s="16"/>
      <c r="AR235" s="72"/>
      <c r="AS235" s="8"/>
    </row>
    <row r="236" spans="1:45" x14ac:dyDescent="0.25">
      <c r="A236" s="6" t="s">
        <v>340</v>
      </c>
      <c r="B236" s="25" t="s">
        <v>341</v>
      </c>
      <c r="C236" s="25" t="s">
        <v>342</v>
      </c>
      <c r="D236" s="31" t="s">
        <v>343</v>
      </c>
      <c r="E236" s="10" t="s">
        <v>344</v>
      </c>
      <c r="F236" s="10" t="s">
        <v>345</v>
      </c>
      <c r="G236" s="25" t="s">
        <v>180</v>
      </c>
      <c r="H236" s="25" t="s">
        <v>759</v>
      </c>
      <c r="I236" s="12" t="str">
        <f t="shared" si="218"/>
        <v>The Poor School: Upstairs 2</v>
      </c>
      <c r="J236" s="23">
        <f t="shared" si="219"/>
        <v>36.089238899999998</v>
      </c>
      <c r="K236" s="23">
        <f t="shared" si="220"/>
        <v>32.808399000000001</v>
      </c>
      <c r="L236" s="23">
        <f t="shared" si="221"/>
        <v>1184.030149437521</v>
      </c>
      <c r="M236" s="52">
        <v>11</v>
      </c>
      <c r="N236" s="52">
        <v>10</v>
      </c>
      <c r="O236" s="37">
        <f t="shared" si="222"/>
        <v>110</v>
      </c>
      <c r="P236" s="25" t="s">
        <v>9</v>
      </c>
      <c r="Q236" s="25" t="s">
        <v>21</v>
      </c>
      <c r="R236" s="25" t="s">
        <v>21</v>
      </c>
      <c r="S236" s="25" t="s">
        <v>21</v>
      </c>
      <c r="T236" s="25" t="s">
        <v>21</v>
      </c>
      <c r="U236" s="25" t="s">
        <v>9</v>
      </c>
      <c r="V236" s="25" t="s">
        <v>21</v>
      </c>
      <c r="W236" s="71">
        <f t="shared" si="223"/>
        <v>13.75</v>
      </c>
      <c r="X236" s="62">
        <v>110</v>
      </c>
      <c r="Y236" s="71">
        <f t="shared" si="216"/>
        <v>550</v>
      </c>
      <c r="Z236" s="63">
        <f t="shared" si="183"/>
        <v>13.75</v>
      </c>
      <c r="AA236" s="64" t="s">
        <v>42</v>
      </c>
      <c r="AB236" s="63">
        <f t="shared" si="184"/>
        <v>110</v>
      </c>
      <c r="AC236" s="64" t="s">
        <v>42</v>
      </c>
      <c r="AD236" s="63">
        <f t="shared" si="185"/>
        <v>550</v>
      </c>
      <c r="AE236" s="64" t="s">
        <v>42</v>
      </c>
      <c r="AF236" s="69">
        <f t="shared" si="200"/>
        <v>0.125</v>
      </c>
      <c r="AG236" s="65">
        <f t="shared" si="186"/>
        <v>0.125</v>
      </c>
      <c r="AH236" s="69">
        <f t="shared" si="187"/>
        <v>1</v>
      </c>
      <c r="AI236" s="65">
        <f t="shared" si="188"/>
        <v>1</v>
      </c>
      <c r="AJ236" s="69">
        <f t="shared" si="189"/>
        <v>5</v>
      </c>
      <c r="AK236" s="65">
        <f t="shared" si="190"/>
        <v>5</v>
      </c>
      <c r="AL236" s="66"/>
      <c r="AM236" s="71"/>
      <c r="AN236" s="15"/>
      <c r="AO236" s="15"/>
      <c r="AP236" s="16"/>
      <c r="AQ236" s="16"/>
      <c r="AR236" s="72"/>
      <c r="AS236" s="8"/>
    </row>
    <row r="237" spans="1:45" x14ac:dyDescent="0.25">
      <c r="A237" s="6" t="s">
        <v>340</v>
      </c>
      <c r="B237" s="25" t="s">
        <v>341</v>
      </c>
      <c r="C237" s="25" t="s">
        <v>342</v>
      </c>
      <c r="D237" s="31" t="s">
        <v>343</v>
      </c>
      <c r="E237" s="10" t="s">
        <v>344</v>
      </c>
      <c r="F237" s="10" t="s">
        <v>345</v>
      </c>
      <c r="G237" s="25" t="s">
        <v>180</v>
      </c>
      <c r="H237" s="25" t="s">
        <v>346</v>
      </c>
      <c r="I237" s="12" t="str">
        <f t="shared" si="218"/>
        <v>The Poor School: Studio Theatre</v>
      </c>
      <c r="J237" s="23">
        <f t="shared" si="219"/>
        <v>42.650918700000005</v>
      </c>
      <c r="K237" s="23">
        <f t="shared" si="220"/>
        <v>26.246719200000001</v>
      </c>
      <c r="L237" s="23">
        <f t="shared" si="221"/>
        <v>1119.4466867409292</v>
      </c>
      <c r="M237" s="52">
        <v>13</v>
      </c>
      <c r="N237" s="52">
        <v>8</v>
      </c>
      <c r="O237" s="37">
        <f t="shared" si="222"/>
        <v>104</v>
      </c>
      <c r="P237" s="25" t="s">
        <v>21</v>
      </c>
      <c r="Q237" s="25" t="s">
        <v>21</v>
      </c>
      <c r="R237" s="25" t="s">
        <v>9</v>
      </c>
      <c r="S237" s="25" t="s">
        <v>9</v>
      </c>
      <c r="T237" s="25" t="s">
        <v>21</v>
      </c>
      <c r="U237" s="25" t="s">
        <v>9</v>
      </c>
      <c r="V237" s="25" t="s">
        <v>21</v>
      </c>
      <c r="W237" s="71">
        <f t="shared" si="223"/>
        <v>13.75</v>
      </c>
      <c r="X237" s="62">
        <v>110</v>
      </c>
      <c r="Y237" s="71">
        <f t="shared" si="216"/>
        <v>550</v>
      </c>
      <c r="Z237" s="63">
        <f t="shared" si="183"/>
        <v>0</v>
      </c>
      <c r="AA237" s="64">
        <f>Z237/AM237</f>
        <v>0</v>
      </c>
      <c r="AB237" s="63">
        <f t="shared" si="184"/>
        <v>0</v>
      </c>
      <c r="AC237" s="64">
        <f>AB237/AN237</f>
        <v>0</v>
      </c>
      <c r="AD237" s="63">
        <f t="shared" si="185"/>
        <v>50</v>
      </c>
      <c r="AE237" s="64">
        <f>AD237/AO237</f>
        <v>0.1</v>
      </c>
      <c r="AF237" s="69">
        <f t="shared" si="200"/>
        <v>0.13221153846153846</v>
      </c>
      <c r="AG237" s="65">
        <f t="shared" si="186"/>
        <v>0</v>
      </c>
      <c r="AH237" s="69">
        <f t="shared" si="187"/>
        <v>1.0576923076923077</v>
      </c>
      <c r="AI237" s="65">
        <f t="shared" si="188"/>
        <v>0</v>
      </c>
      <c r="AJ237" s="69">
        <f t="shared" si="189"/>
        <v>5.2884615384615383</v>
      </c>
      <c r="AK237" s="65">
        <f t="shared" si="190"/>
        <v>0.48076923076923084</v>
      </c>
      <c r="AL237" s="66"/>
      <c r="AM237" s="71">
        <f>AN237/8</f>
        <v>13.75</v>
      </c>
      <c r="AN237" s="15">
        <v>110</v>
      </c>
      <c r="AO237" s="15">
        <v>500</v>
      </c>
      <c r="AP237" s="16">
        <f>AM237/O237</f>
        <v>0.13221153846153846</v>
      </c>
      <c r="AQ237" s="16">
        <f>AN237/O237</f>
        <v>1.0576923076923077</v>
      </c>
      <c r="AR237" s="72">
        <f>AO237/O237</f>
        <v>4.8076923076923075</v>
      </c>
      <c r="AS237" s="8" t="s">
        <v>347</v>
      </c>
    </row>
    <row r="238" spans="1:45" x14ac:dyDescent="0.25">
      <c r="A238" s="6" t="s">
        <v>463</v>
      </c>
      <c r="B238" s="6" t="s">
        <v>464</v>
      </c>
      <c r="C238" s="7" t="s">
        <v>465</v>
      </c>
      <c r="D238" s="9" t="s">
        <v>466</v>
      </c>
      <c r="E238" s="11" t="s">
        <v>467</v>
      </c>
      <c r="F238" s="11" t="s">
        <v>468</v>
      </c>
      <c r="G238" s="8" t="s">
        <v>19</v>
      </c>
      <c r="H238" s="8" t="s">
        <v>70</v>
      </c>
      <c r="I238" s="12" t="str">
        <f t="shared" si="218"/>
        <v>The Tramshed: Studio</v>
      </c>
      <c r="J238" s="13">
        <f t="shared" si="219"/>
        <v>26.246719200000001</v>
      </c>
      <c r="K238" s="13">
        <f t="shared" si="220"/>
        <v>26.246719200000001</v>
      </c>
      <c r="L238" s="14">
        <f t="shared" si="221"/>
        <v>688.89026876364869</v>
      </c>
      <c r="M238" s="50">
        <v>8</v>
      </c>
      <c r="N238" s="50">
        <v>8</v>
      </c>
      <c r="O238" s="50">
        <f t="shared" si="222"/>
        <v>64</v>
      </c>
      <c r="P238" s="8" t="s">
        <v>9</v>
      </c>
      <c r="Q238" s="8" t="s">
        <v>21</v>
      </c>
      <c r="R238" s="8" t="s">
        <v>9</v>
      </c>
      <c r="S238" s="8" t="s">
        <v>21</v>
      </c>
      <c r="T238" s="8" t="s">
        <v>21</v>
      </c>
      <c r="U238" s="8" t="s">
        <v>21</v>
      </c>
      <c r="V238" s="8" t="s">
        <v>21</v>
      </c>
      <c r="W238" s="62">
        <v>38</v>
      </c>
      <c r="X238" s="62">
        <v>240</v>
      </c>
      <c r="Y238" s="62">
        <v>756</v>
      </c>
      <c r="Z238" s="63">
        <f t="shared" si="183"/>
        <v>19</v>
      </c>
      <c r="AA238" s="64">
        <f>Z238/AM238</f>
        <v>1</v>
      </c>
      <c r="AB238" s="63">
        <f t="shared" si="184"/>
        <v>108</v>
      </c>
      <c r="AC238" s="64">
        <f>AB238/AN238</f>
        <v>0.81818181818181823</v>
      </c>
      <c r="AD238" s="63">
        <f t="shared" si="185"/>
        <v>96</v>
      </c>
      <c r="AE238" s="64">
        <f>AD238/AO238</f>
        <v>0.14545454545454545</v>
      </c>
      <c r="AF238" s="69">
        <f t="shared" si="200"/>
        <v>0.59375</v>
      </c>
      <c r="AG238" s="65">
        <f t="shared" si="186"/>
        <v>0.296875</v>
      </c>
      <c r="AH238" s="69">
        <f t="shared" si="187"/>
        <v>3.75</v>
      </c>
      <c r="AI238" s="65">
        <f t="shared" si="188"/>
        <v>1.6875</v>
      </c>
      <c r="AJ238" s="69">
        <f t="shared" si="189"/>
        <v>11.8125</v>
      </c>
      <c r="AK238" s="65">
        <f t="shared" si="190"/>
        <v>1.5</v>
      </c>
      <c r="AL238" s="66"/>
      <c r="AM238" s="78">
        <v>19</v>
      </c>
      <c r="AN238" s="15">
        <v>132</v>
      </c>
      <c r="AO238" s="27">
        <f>AN238*5</f>
        <v>660</v>
      </c>
      <c r="AP238" s="16">
        <f>AM238/O238</f>
        <v>0.296875</v>
      </c>
      <c r="AQ238" s="16">
        <f>AN238/O238</f>
        <v>2.0625</v>
      </c>
      <c r="AR238" s="72">
        <f>AO238/O238</f>
        <v>10.3125</v>
      </c>
      <c r="AS238" s="8"/>
    </row>
    <row r="239" spans="1:45" x14ac:dyDescent="0.25">
      <c r="A239" s="6" t="s">
        <v>463</v>
      </c>
      <c r="B239" s="6" t="s">
        <v>464</v>
      </c>
      <c r="C239" s="7" t="s">
        <v>465</v>
      </c>
      <c r="D239" s="9" t="s">
        <v>466</v>
      </c>
      <c r="E239" s="11" t="s">
        <v>467</v>
      </c>
      <c r="F239" s="11" t="s">
        <v>468</v>
      </c>
      <c r="G239" s="8" t="s">
        <v>19</v>
      </c>
      <c r="H239" s="8" t="s">
        <v>88</v>
      </c>
      <c r="I239" s="12" t="str">
        <f t="shared" si="218"/>
        <v>The Tramshed: Theatre</v>
      </c>
      <c r="J239" s="13">
        <f t="shared" si="219"/>
        <v>32.808399000000001</v>
      </c>
      <c r="K239" s="13">
        <f t="shared" si="220"/>
        <v>45.931758600000002</v>
      </c>
      <c r="L239" s="14">
        <f t="shared" si="221"/>
        <v>1506.9474629204815</v>
      </c>
      <c r="M239" s="50">
        <v>10</v>
      </c>
      <c r="N239" s="50">
        <v>14</v>
      </c>
      <c r="O239" s="50">
        <f t="shared" si="222"/>
        <v>140</v>
      </c>
      <c r="P239" s="8" t="s">
        <v>9</v>
      </c>
      <c r="Q239" s="8" t="s">
        <v>21</v>
      </c>
      <c r="R239" s="8" t="s">
        <v>9</v>
      </c>
      <c r="S239" s="8" t="s">
        <v>9</v>
      </c>
      <c r="T239" s="8" t="s">
        <v>9</v>
      </c>
      <c r="U239" s="8" t="s">
        <v>21</v>
      </c>
      <c r="V239" s="8" t="s">
        <v>21</v>
      </c>
      <c r="W239" s="62">
        <v>64</v>
      </c>
      <c r="X239" s="62">
        <v>395</v>
      </c>
      <c r="Y239" s="62">
        <v>1200</v>
      </c>
      <c r="Z239" s="63">
        <f t="shared" si="183"/>
        <v>40</v>
      </c>
      <c r="AA239" s="64">
        <f>Z239/AM239</f>
        <v>1.6666666666666667</v>
      </c>
      <c r="AB239" s="63">
        <f t="shared" si="184"/>
        <v>239</v>
      </c>
      <c r="AC239" s="64">
        <f>AB239/AN239</f>
        <v>1.5320512820512822</v>
      </c>
      <c r="AD239" s="63">
        <f t="shared" si="185"/>
        <v>420</v>
      </c>
      <c r="AE239" s="64">
        <f>AD239/AO239</f>
        <v>0.53846153846153844</v>
      </c>
      <c r="AF239" s="69">
        <f t="shared" si="200"/>
        <v>0.45714285714285713</v>
      </c>
      <c r="AG239" s="65">
        <f t="shared" si="186"/>
        <v>0.2857142857142857</v>
      </c>
      <c r="AH239" s="69">
        <f t="shared" si="187"/>
        <v>2.8214285714285716</v>
      </c>
      <c r="AI239" s="65">
        <f t="shared" si="188"/>
        <v>1.7071428571428573</v>
      </c>
      <c r="AJ239" s="69">
        <f t="shared" si="189"/>
        <v>8.5714285714285712</v>
      </c>
      <c r="AK239" s="65">
        <f t="shared" si="190"/>
        <v>3</v>
      </c>
      <c r="AL239" s="66"/>
      <c r="AM239" s="78">
        <v>24</v>
      </c>
      <c r="AN239" s="15">
        <v>156</v>
      </c>
      <c r="AO239" s="27">
        <f>AN239*5</f>
        <v>780</v>
      </c>
      <c r="AP239" s="16">
        <f>AM239/O239</f>
        <v>0.17142857142857143</v>
      </c>
      <c r="AQ239" s="16">
        <f>AN239/O239</f>
        <v>1.1142857142857143</v>
      </c>
      <c r="AR239" s="72">
        <f>AO239/O239</f>
        <v>5.5714285714285712</v>
      </c>
      <c r="AS239" s="8"/>
    </row>
    <row r="240" spans="1:45" x14ac:dyDescent="0.25">
      <c r="A240" s="6" t="s">
        <v>751</v>
      </c>
      <c r="B240" s="6" t="s">
        <v>760</v>
      </c>
      <c r="C240" s="7" t="s">
        <v>762</v>
      </c>
      <c r="D240" s="9" t="s">
        <v>761</v>
      </c>
      <c r="E240" s="11" t="s">
        <v>763</v>
      </c>
      <c r="F240" s="11" t="s">
        <v>764</v>
      </c>
      <c r="G240" s="8" t="s">
        <v>233</v>
      </c>
      <c r="H240" s="8" t="s">
        <v>765</v>
      </c>
      <c r="I240" s="12" t="str">
        <f t="shared" si="218"/>
        <v>Theatre Delicatessen: 3rd Floor Studio</v>
      </c>
      <c r="J240" s="13">
        <f t="shared" si="219"/>
        <v>68.897637900000007</v>
      </c>
      <c r="K240" s="13">
        <f t="shared" si="220"/>
        <v>22.965879300000001</v>
      </c>
      <c r="L240" s="14">
        <f t="shared" si="221"/>
        <v>1582.2948360665057</v>
      </c>
      <c r="M240" s="50">
        <v>21</v>
      </c>
      <c r="N240" s="50">
        <v>7</v>
      </c>
      <c r="O240" s="50">
        <f t="shared" si="222"/>
        <v>147</v>
      </c>
      <c r="P240" s="8" t="s">
        <v>9</v>
      </c>
      <c r="Q240" s="8" t="s">
        <v>21</v>
      </c>
      <c r="R240" s="8" t="s">
        <v>21</v>
      </c>
      <c r="S240" s="8" t="s">
        <v>21</v>
      </c>
      <c r="T240" s="8" t="s">
        <v>21</v>
      </c>
      <c r="U240" s="8" t="s">
        <v>21</v>
      </c>
      <c r="V240" s="8" t="s">
        <v>21</v>
      </c>
      <c r="W240" s="62">
        <v>15</v>
      </c>
      <c r="X240" s="71">
        <f t="shared" ref="X240:X253" si="224">W240*8</f>
        <v>120</v>
      </c>
      <c r="Y240" s="71">
        <f t="shared" ref="Y240:Y253" si="225">X240*5</f>
        <v>600</v>
      </c>
      <c r="Z240" s="63">
        <f t="shared" si="183"/>
        <v>15</v>
      </c>
      <c r="AA240" s="64" t="s">
        <v>42</v>
      </c>
      <c r="AB240" s="63">
        <f t="shared" si="184"/>
        <v>120</v>
      </c>
      <c r="AC240" s="64" t="s">
        <v>42</v>
      </c>
      <c r="AD240" s="63">
        <f t="shared" si="185"/>
        <v>600</v>
      </c>
      <c r="AE240" s="64" t="s">
        <v>42</v>
      </c>
      <c r="AF240" s="69">
        <f t="shared" si="200"/>
        <v>0.10204081632653061</v>
      </c>
      <c r="AG240" s="65">
        <f t="shared" si="186"/>
        <v>0.10204081632653061</v>
      </c>
      <c r="AH240" s="69">
        <f t="shared" si="187"/>
        <v>0.81632653061224492</v>
      </c>
      <c r="AI240" s="65">
        <f t="shared" si="188"/>
        <v>0.81632653061224492</v>
      </c>
      <c r="AJ240" s="69">
        <f t="shared" si="189"/>
        <v>4.0816326530612246</v>
      </c>
      <c r="AK240" s="65">
        <f t="shared" si="190"/>
        <v>4.0816326530612246</v>
      </c>
      <c r="AL240" s="66"/>
      <c r="AM240" s="78"/>
      <c r="AN240" s="15"/>
      <c r="AO240" s="27"/>
      <c r="AP240" s="16"/>
      <c r="AQ240" s="16"/>
      <c r="AR240" s="72"/>
      <c r="AS240" s="8"/>
    </row>
    <row r="241" spans="1:45" x14ac:dyDescent="0.25">
      <c r="A241" s="6" t="s">
        <v>751</v>
      </c>
      <c r="B241" s="6" t="s">
        <v>760</v>
      </c>
      <c r="C241" s="7" t="s">
        <v>762</v>
      </c>
      <c r="D241" s="9" t="s">
        <v>761</v>
      </c>
      <c r="E241" s="11" t="s">
        <v>763</v>
      </c>
      <c r="F241" s="11" t="s">
        <v>764</v>
      </c>
      <c r="G241" s="8" t="s">
        <v>233</v>
      </c>
      <c r="H241" s="8" t="s">
        <v>766</v>
      </c>
      <c r="I241" s="12" t="str">
        <f t="shared" si="218"/>
        <v>Theatre Delicatessen: Black Box</v>
      </c>
      <c r="J241" s="13">
        <f t="shared" si="219"/>
        <v>39.370078800000002</v>
      </c>
      <c r="K241" s="13">
        <f t="shared" si="220"/>
        <v>22.965879300000001</v>
      </c>
      <c r="L241" s="14">
        <f t="shared" si="221"/>
        <v>904.16847775228894</v>
      </c>
      <c r="M241" s="50">
        <v>12</v>
      </c>
      <c r="N241" s="50">
        <v>7</v>
      </c>
      <c r="O241" s="50">
        <f t="shared" si="222"/>
        <v>84</v>
      </c>
      <c r="P241" s="8" t="s">
        <v>9</v>
      </c>
      <c r="Q241" s="8" t="s">
        <v>21</v>
      </c>
      <c r="R241" s="8" t="s">
        <v>21</v>
      </c>
      <c r="S241" s="8" t="s">
        <v>21</v>
      </c>
      <c r="T241" s="8" t="s">
        <v>21</v>
      </c>
      <c r="U241" s="8" t="s">
        <v>21</v>
      </c>
      <c r="V241" s="8" t="s">
        <v>21</v>
      </c>
      <c r="W241" s="62">
        <v>15</v>
      </c>
      <c r="X241" s="71">
        <f t="shared" si="224"/>
        <v>120</v>
      </c>
      <c r="Y241" s="71">
        <f t="shared" si="225"/>
        <v>600</v>
      </c>
      <c r="Z241" s="63">
        <f t="shared" si="183"/>
        <v>15</v>
      </c>
      <c r="AA241" s="64" t="s">
        <v>42</v>
      </c>
      <c r="AB241" s="63">
        <f t="shared" si="184"/>
        <v>120</v>
      </c>
      <c r="AC241" s="64" t="s">
        <v>42</v>
      </c>
      <c r="AD241" s="63">
        <f t="shared" si="185"/>
        <v>600</v>
      </c>
      <c r="AE241" s="64" t="s">
        <v>42</v>
      </c>
      <c r="AF241" s="69">
        <f t="shared" ref="AF241:AF248" si="226">W241/O241</f>
        <v>0.17857142857142858</v>
      </c>
      <c r="AG241" s="65">
        <f t="shared" si="186"/>
        <v>0.17857142857142858</v>
      </c>
      <c r="AH241" s="69">
        <f t="shared" si="187"/>
        <v>1.4285714285714286</v>
      </c>
      <c r="AI241" s="65">
        <f t="shared" si="188"/>
        <v>1.4285714285714286</v>
      </c>
      <c r="AJ241" s="69">
        <f t="shared" si="189"/>
        <v>7.1428571428571432</v>
      </c>
      <c r="AK241" s="65">
        <f t="shared" si="190"/>
        <v>7.1428571428571432</v>
      </c>
      <c r="AL241" s="66"/>
      <c r="AM241" s="78"/>
      <c r="AN241" s="15"/>
      <c r="AO241" s="27"/>
      <c r="AP241" s="16"/>
      <c r="AQ241" s="16"/>
      <c r="AR241" s="72"/>
      <c r="AS241" s="8"/>
    </row>
    <row r="242" spans="1:45" x14ac:dyDescent="0.25">
      <c r="A242" s="6" t="s">
        <v>751</v>
      </c>
      <c r="B242" s="6" t="s">
        <v>760</v>
      </c>
      <c r="C242" s="7" t="s">
        <v>762</v>
      </c>
      <c r="D242" s="9" t="s">
        <v>761</v>
      </c>
      <c r="E242" s="11" t="s">
        <v>763</v>
      </c>
      <c r="F242" s="11" t="s">
        <v>764</v>
      </c>
      <c r="G242" s="8" t="s">
        <v>233</v>
      </c>
      <c r="H242" s="8" t="s">
        <v>767</v>
      </c>
      <c r="I242" s="12" t="str">
        <f t="shared" si="218"/>
        <v>Theatre Delicatessen: Rehearsal Studio 1</v>
      </c>
      <c r="J242" s="13">
        <f t="shared" si="219"/>
        <v>24.606299249999999</v>
      </c>
      <c r="K242" s="13">
        <f t="shared" si="220"/>
        <v>22.965879300000001</v>
      </c>
      <c r="L242" s="14">
        <f t="shared" si="221"/>
        <v>565.10529859518056</v>
      </c>
      <c r="M242" s="50">
        <v>7.5</v>
      </c>
      <c r="N242" s="50">
        <v>7</v>
      </c>
      <c r="O242" s="50">
        <f t="shared" si="222"/>
        <v>52.5</v>
      </c>
      <c r="P242" s="8" t="s">
        <v>9</v>
      </c>
      <c r="Q242" s="8" t="s">
        <v>21</v>
      </c>
      <c r="R242" s="8" t="s">
        <v>21</v>
      </c>
      <c r="S242" s="8" t="s">
        <v>21</v>
      </c>
      <c r="T242" s="8" t="s">
        <v>21</v>
      </c>
      <c r="U242" s="8" t="s">
        <v>21</v>
      </c>
      <c r="V242" s="8" t="s">
        <v>21</v>
      </c>
      <c r="W242" s="62">
        <v>10</v>
      </c>
      <c r="X242" s="71">
        <f t="shared" si="224"/>
        <v>80</v>
      </c>
      <c r="Y242" s="71">
        <f t="shared" si="225"/>
        <v>400</v>
      </c>
      <c r="Z242" s="63">
        <f t="shared" si="183"/>
        <v>10</v>
      </c>
      <c r="AA242" s="64" t="s">
        <v>42</v>
      </c>
      <c r="AB242" s="63">
        <f t="shared" si="184"/>
        <v>80</v>
      </c>
      <c r="AC242" s="64" t="s">
        <v>42</v>
      </c>
      <c r="AD242" s="63">
        <f t="shared" si="185"/>
        <v>400</v>
      </c>
      <c r="AE242" s="64" t="s">
        <v>42</v>
      </c>
      <c r="AF242" s="69">
        <f t="shared" si="226"/>
        <v>0.19047619047619047</v>
      </c>
      <c r="AG242" s="65">
        <f t="shared" si="186"/>
        <v>0.19047619047619047</v>
      </c>
      <c r="AH242" s="69">
        <f t="shared" si="187"/>
        <v>1.5238095238095237</v>
      </c>
      <c r="AI242" s="65">
        <f t="shared" si="188"/>
        <v>1.5238095238095237</v>
      </c>
      <c r="AJ242" s="69">
        <f t="shared" si="189"/>
        <v>7.6190476190476186</v>
      </c>
      <c r="AK242" s="65">
        <f t="shared" si="190"/>
        <v>7.6190476190476186</v>
      </c>
      <c r="AL242" s="66"/>
      <c r="AM242" s="78"/>
      <c r="AN242" s="15"/>
      <c r="AO242" s="27"/>
      <c r="AP242" s="16"/>
      <c r="AQ242" s="16"/>
      <c r="AR242" s="72"/>
      <c r="AS242" s="8"/>
    </row>
    <row r="243" spans="1:45" x14ac:dyDescent="0.25">
      <c r="A243" s="6" t="s">
        <v>751</v>
      </c>
      <c r="B243" s="6" t="s">
        <v>760</v>
      </c>
      <c r="C243" s="7" t="s">
        <v>762</v>
      </c>
      <c r="D243" s="9" t="s">
        <v>761</v>
      </c>
      <c r="E243" s="11" t="s">
        <v>763</v>
      </c>
      <c r="F243" s="11" t="s">
        <v>764</v>
      </c>
      <c r="G243" s="8" t="s">
        <v>233</v>
      </c>
      <c r="H243" s="8" t="s">
        <v>768</v>
      </c>
      <c r="I243" s="12" t="str">
        <f t="shared" si="218"/>
        <v>Theatre Delicatessen: Rehearsal Studio 2</v>
      </c>
      <c r="J243" s="13">
        <f t="shared" si="219"/>
        <v>36.089238899999998</v>
      </c>
      <c r="K243" s="13">
        <f t="shared" si="220"/>
        <v>22.965879300000001</v>
      </c>
      <c r="L243" s="14">
        <f t="shared" si="221"/>
        <v>828.82110460626473</v>
      </c>
      <c r="M243" s="50">
        <v>11</v>
      </c>
      <c r="N243" s="50">
        <v>7</v>
      </c>
      <c r="O243" s="50">
        <f t="shared" si="222"/>
        <v>77</v>
      </c>
      <c r="P243" s="8" t="s">
        <v>9</v>
      </c>
      <c r="Q243" s="8" t="s">
        <v>21</v>
      </c>
      <c r="R243" s="8" t="s">
        <v>21</v>
      </c>
      <c r="S243" s="8" t="s">
        <v>21</v>
      </c>
      <c r="T243" s="8" t="s">
        <v>21</v>
      </c>
      <c r="U243" s="8" t="s">
        <v>21</v>
      </c>
      <c r="V243" s="8" t="s">
        <v>21</v>
      </c>
      <c r="W243" s="62">
        <v>12</v>
      </c>
      <c r="X243" s="71">
        <f t="shared" si="224"/>
        <v>96</v>
      </c>
      <c r="Y243" s="71">
        <f t="shared" si="225"/>
        <v>480</v>
      </c>
      <c r="Z243" s="63">
        <f t="shared" si="183"/>
        <v>12</v>
      </c>
      <c r="AA243" s="64" t="s">
        <v>42</v>
      </c>
      <c r="AB243" s="63">
        <f t="shared" si="184"/>
        <v>96</v>
      </c>
      <c r="AC243" s="64" t="s">
        <v>42</v>
      </c>
      <c r="AD243" s="63">
        <f t="shared" si="185"/>
        <v>480</v>
      </c>
      <c r="AE243" s="64" t="s">
        <v>42</v>
      </c>
      <c r="AF243" s="69">
        <f t="shared" si="226"/>
        <v>0.15584415584415584</v>
      </c>
      <c r="AG243" s="65">
        <f t="shared" si="186"/>
        <v>0.15584415584415584</v>
      </c>
      <c r="AH243" s="69">
        <f t="shared" si="187"/>
        <v>1.2467532467532467</v>
      </c>
      <c r="AI243" s="65">
        <f t="shared" si="188"/>
        <v>1.2467532467532467</v>
      </c>
      <c r="AJ243" s="69">
        <f t="shared" si="189"/>
        <v>6.2337662337662341</v>
      </c>
      <c r="AK243" s="65">
        <f t="shared" si="190"/>
        <v>6.2337662337662341</v>
      </c>
      <c r="AL243" s="66"/>
      <c r="AM243" s="78"/>
      <c r="AN243" s="15"/>
      <c r="AO243" s="27"/>
      <c r="AP243" s="16"/>
      <c r="AQ243" s="16"/>
      <c r="AR243" s="72"/>
      <c r="AS243" s="8"/>
    </row>
    <row r="244" spans="1:45" x14ac:dyDescent="0.25">
      <c r="A244" s="6" t="s">
        <v>751</v>
      </c>
      <c r="B244" s="6" t="s">
        <v>760</v>
      </c>
      <c r="C244" s="7" t="s">
        <v>762</v>
      </c>
      <c r="D244" s="9" t="s">
        <v>761</v>
      </c>
      <c r="E244" s="11" t="s">
        <v>763</v>
      </c>
      <c r="F244" s="11" t="s">
        <v>764</v>
      </c>
      <c r="G244" s="8" t="s">
        <v>233</v>
      </c>
      <c r="H244" s="8" t="s">
        <v>769</v>
      </c>
      <c r="I244" s="12" t="str">
        <f t="shared" si="218"/>
        <v>Theatre Delicatessen: Rehearsal Studio 4</v>
      </c>
      <c r="J244" s="13">
        <f t="shared" si="219"/>
        <v>22.965879300000001</v>
      </c>
      <c r="K244" s="13">
        <f t="shared" si="220"/>
        <v>19.685039400000001</v>
      </c>
      <c r="L244" s="14">
        <f t="shared" si="221"/>
        <v>452.08423887614447</v>
      </c>
      <c r="M244" s="50">
        <v>7</v>
      </c>
      <c r="N244" s="50">
        <v>6</v>
      </c>
      <c r="O244" s="50">
        <f t="shared" si="222"/>
        <v>42</v>
      </c>
      <c r="P244" s="8" t="s">
        <v>9</v>
      </c>
      <c r="Q244" s="8" t="s">
        <v>21</v>
      </c>
      <c r="R244" s="8" t="s">
        <v>21</v>
      </c>
      <c r="S244" s="8" t="s">
        <v>21</v>
      </c>
      <c r="T244" s="8" t="s">
        <v>21</v>
      </c>
      <c r="U244" s="8" t="s">
        <v>21</v>
      </c>
      <c r="V244" s="8" t="s">
        <v>21</v>
      </c>
      <c r="W244" s="62">
        <v>10</v>
      </c>
      <c r="X244" s="71">
        <f t="shared" si="224"/>
        <v>80</v>
      </c>
      <c r="Y244" s="71">
        <f t="shared" si="225"/>
        <v>400</v>
      </c>
      <c r="Z244" s="63">
        <f t="shared" si="183"/>
        <v>10</v>
      </c>
      <c r="AA244" s="64" t="s">
        <v>42</v>
      </c>
      <c r="AB244" s="63">
        <f t="shared" si="184"/>
        <v>80</v>
      </c>
      <c r="AC244" s="64" t="s">
        <v>42</v>
      </c>
      <c r="AD244" s="63">
        <f t="shared" si="185"/>
        <v>400</v>
      </c>
      <c r="AE244" s="64" t="s">
        <v>42</v>
      </c>
      <c r="AF244" s="69">
        <f t="shared" si="226"/>
        <v>0.23809523809523808</v>
      </c>
      <c r="AG244" s="65">
        <f t="shared" si="186"/>
        <v>0.23809523809523808</v>
      </c>
      <c r="AH244" s="69">
        <f t="shared" si="187"/>
        <v>1.9047619047619047</v>
      </c>
      <c r="AI244" s="65">
        <f t="shared" si="188"/>
        <v>1.9047619047619047</v>
      </c>
      <c r="AJ244" s="69">
        <f t="shared" si="189"/>
        <v>9.5238095238095237</v>
      </c>
      <c r="AK244" s="65">
        <f t="shared" si="190"/>
        <v>9.5238095238095237</v>
      </c>
      <c r="AL244" s="66"/>
      <c r="AM244" s="78"/>
      <c r="AN244" s="15"/>
      <c r="AO244" s="27"/>
      <c r="AP244" s="16"/>
      <c r="AQ244" s="16"/>
      <c r="AR244" s="72"/>
      <c r="AS244" s="8"/>
    </row>
    <row r="245" spans="1:45" x14ac:dyDescent="0.25">
      <c r="A245" s="6" t="s">
        <v>751</v>
      </c>
      <c r="B245" s="6" t="s">
        <v>760</v>
      </c>
      <c r="C245" s="7" t="s">
        <v>762</v>
      </c>
      <c r="D245" s="9" t="s">
        <v>761</v>
      </c>
      <c r="E245" s="11" t="s">
        <v>763</v>
      </c>
      <c r="F245" s="11" t="s">
        <v>764</v>
      </c>
      <c r="G245" s="8" t="s">
        <v>233</v>
      </c>
      <c r="H245" s="8" t="s">
        <v>770</v>
      </c>
      <c r="I245" s="12" t="str">
        <f t="shared" si="218"/>
        <v>Theatre Delicatessen: Rehearsal Studio 3</v>
      </c>
      <c r="J245" s="13">
        <f t="shared" si="219"/>
        <v>22.965879300000001</v>
      </c>
      <c r="K245" s="13">
        <f t="shared" si="220"/>
        <v>19.685039400000001</v>
      </c>
      <c r="L245" s="14">
        <f t="shared" si="221"/>
        <v>452.08423887614447</v>
      </c>
      <c r="M245" s="50">
        <v>7</v>
      </c>
      <c r="N245" s="50">
        <v>6</v>
      </c>
      <c r="O245" s="50">
        <f t="shared" si="222"/>
        <v>42</v>
      </c>
      <c r="P245" s="8" t="s">
        <v>9</v>
      </c>
      <c r="Q245" s="8" t="s">
        <v>21</v>
      </c>
      <c r="R245" s="8" t="s">
        <v>21</v>
      </c>
      <c r="S245" s="8" t="s">
        <v>21</v>
      </c>
      <c r="T245" s="8" t="s">
        <v>21</v>
      </c>
      <c r="U245" s="8" t="s">
        <v>21</v>
      </c>
      <c r="V245" s="8" t="s">
        <v>21</v>
      </c>
      <c r="W245" s="62">
        <v>10</v>
      </c>
      <c r="X245" s="71">
        <f t="shared" si="224"/>
        <v>80</v>
      </c>
      <c r="Y245" s="71">
        <f t="shared" si="225"/>
        <v>400</v>
      </c>
      <c r="Z245" s="63">
        <f t="shared" si="183"/>
        <v>10</v>
      </c>
      <c r="AA245" s="64" t="s">
        <v>42</v>
      </c>
      <c r="AB245" s="63">
        <f t="shared" si="184"/>
        <v>80</v>
      </c>
      <c r="AC245" s="64" t="s">
        <v>42</v>
      </c>
      <c r="AD245" s="63">
        <f t="shared" si="185"/>
        <v>400</v>
      </c>
      <c r="AE245" s="64" t="s">
        <v>42</v>
      </c>
      <c r="AF245" s="69">
        <f t="shared" si="226"/>
        <v>0.23809523809523808</v>
      </c>
      <c r="AG245" s="65">
        <f t="shared" si="186"/>
        <v>0.23809523809523808</v>
      </c>
      <c r="AH245" s="69">
        <f t="shared" si="187"/>
        <v>1.9047619047619047</v>
      </c>
      <c r="AI245" s="65">
        <f t="shared" si="188"/>
        <v>1.9047619047619047</v>
      </c>
      <c r="AJ245" s="69">
        <f t="shared" si="189"/>
        <v>9.5238095238095237</v>
      </c>
      <c r="AK245" s="65">
        <f t="shared" si="190"/>
        <v>9.5238095238095237</v>
      </c>
      <c r="AL245" s="66"/>
      <c r="AM245" s="78"/>
      <c r="AN245" s="15"/>
      <c r="AO245" s="27"/>
      <c r="AP245" s="16"/>
      <c r="AQ245" s="16"/>
      <c r="AR245" s="72"/>
      <c r="AS245" s="8"/>
    </row>
    <row r="246" spans="1:45" x14ac:dyDescent="0.25">
      <c r="A246" s="6" t="s">
        <v>751</v>
      </c>
      <c r="B246" s="6" t="s">
        <v>760</v>
      </c>
      <c r="C246" s="7" t="s">
        <v>762</v>
      </c>
      <c r="D246" s="9" t="s">
        <v>761</v>
      </c>
      <c r="E246" s="11" t="s">
        <v>763</v>
      </c>
      <c r="F246" s="11" t="s">
        <v>764</v>
      </c>
      <c r="G246" s="8" t="s">
        <v>233</v>
      </c>
      <c r="H246" s="8" t="s">
        <v>771</v>
      </c>
      <c r="I246" s="12" t="str">
        <f t="shared" si="218"/>
        <v>Theatre Delicatessen: Rehearsal Studio 5</v>
      </c>
      <c r="J246" s="13">
        <f t="shared" si="219"/>
        <v>36.089238899999998</v>
      </c>
      <c r="K246" s="13">
        <f t="shared" si="220"/>
        <v>16.404199500000001</v>
      </c>
      <c r="L246" s="14">
        <f t="shared" si="221"/>
        <v>592.0150747187605</v>
      </c>
      <c r="M246" s="50">
        <v>11</v>
      </c>
      <c r="N246" s="50">
        <v>5</v>
      </c>
      <c r="O246" s="50">
        <f t="shared" si="222"/>
        <v>55</v>
      </c>
      <c r="P246" s="8" t="s">
        <v>9</v>
      </c>
      <c r="Q246" s="8" t="s">
        <v>21</v>
      </c>
      <c r="R246" s="8" t="s">
        <v>21</v>
      </c>
      <c r="S246" s="8" t="s">
        <v>21</v>
      </c>
      <c r="T246" s="8" t="s">
        <v>21</v>
      </c>
      <c r="U246" s="8" t="s">
        <v>21</v>
      </c>
      <c r="V246" s="8" t="s">
        <v>21</v>
      </c>
      <c r="W246" s="62">
        <v>12</v>
      </c>
      <c r="X246" s="71">
        <f t="shared" si="224"/>
        <v>96</v>
      </c>
      <c r="Y246" s="71">
        <f t="shared" si="225"/>
        <v>480</v>
      </c>
      <c r="Z246" s="63">
        <f t="shared" si="183"/>
        <v>12</v>
      </c>
      <c r="AA246" s="64" t="s">
        <v>42</v>
      </c>
      <c r="AB246" s="63">
        <f t="shared" si="184"/>
        <v>96</v>
      </c>
      <c r="AC246" s="64" t="s">
        <v>42</v>
      </c>
      <c r="AD246" s="63">
        <f t="shared" si="185"/>
        <v>480</v>
      </c>
      <c r="AE246" s="64" t="s">
        <v>42</v>
      </c>
      <c r="AF246" s="69">
        <f t="shared" si="226"/>
        <v>0.21818181818181817</v>
      </c>
      <c r="AG246" s="65">
        <f t="shared" si="186"/>
        <v>0.21818181818181817</v>
      </c>
      <c r="AH246" s="69">
        <f t="shared" si="187"/>
        <v>1.7454545454545454</v>
      </c>
      <c r="AI246" s="65">
        <f t="shared" si="188"/>
        <v>1.7454545454545454</v>
      </c>
      <c r="AJ246" s="69">
        <f t="shared" si="189"/>
        <v>8.7272727272727266</v>
      </c>
      <c r="AK246" s="65">
        <f t="shared" si="190"/>
        <v>8.7272727272727266</v>
      </c>
      <c r="AL246" s="66"/>
      <c r="AM246" s="78"/>
      <c r="AN246" s="15"/>
      <c r="AO246" s="27"/>
      <c r="AP246" s="16"/>
      <c r="AQ246" s="16"/>
      <c r="AR246" s="72"/>
      <c r="AS246" s="8"/>
    </row>
    <row r="247" spans="1:45" x14ac:dyDescent="0.25">
      <c r="A247" s="6" t="s">
        <v>751</v>
      </c>
      <c r="B247" s="6" t="s">
        <v>760</v>
      </c>
      <c r="C247" s="7" t="s">
        <v>762</v>
      </c>
      <c r="D247" s="9" t="s">
        <v>761</v>
      </c>
      <c r="E247" s="11" t="s">
        <v>763</v>
      </c>
      <c r="F247" s="11" t="s">
        <v>764</v>
      </c>
      <c r="G247" s="8" t="s">
        <v>233</v>
      </c>
      <c r="H247" s="8" t="s">
        <v>772</v>
      </c>
      <c r="I247" s="12" t="str">
        <f t="shared" si="218"/>
        <v>Theatre Delicatessen: Rehearsal Studio 6</v>
      </c>
      <c r="J247" s="13">
        <f t="shared" si="219"/>
        <v>36.089238899999998</v>
      </c>
      <c r="K247" s="13">
        <f t="shared" si="220"/>
        <v>21.325459350000003</v>
      </c>
      <c r="L247" s="14">
        <f t="shared" si="221"/>
        <v>769.61959713438875</v>
      </c>
      <c r="M247" s="50">
        <v>11</v>
      </c>
      <c r="N247" s="50">
        <v>6.5</v>
      </c>
      <c r="O247" s="50">
        <f t="shared" si="222"/>
        <v>71.5</v>
      </c>
      <c r="P247" s="8" t="s">
        <v>9</v>
      </c>
      <c r="Q247" s="8" t="s">
        <v>21</v>
      </c>
      <c r="R247" s="8" t="s">
        <v>21</v>
      </c>
      <c r="S247" s="8" t="s">
        <v>21</v>
      </c>
      <c r="T247" s="8" t="s">
        <v>21</v>
      </c>
      <c r="U247" s="8" t="s">
        <v>21</v>
      </c>
      <c r="V247" s="8" t="s">
        <v>21</v>
      </c>
      <c r="W247" s="62">
        <v>12</v>
      </c>
      <c r="X247" s="71">
        <f t="shared" si="224"/>
        <v>96</v>
      </c>
      <c r="Y247" s="71">
        <f t="shared" si="225"/>
        <v>480</v>
      </c>
      <c r="Z247" s="63">
        <f t="shared" si="183"/>
        <v>12</v>
      </c>
      <c r="AA247" s="64" t="s">
        <v>42</v>
      </c>
      <c r="AB247" s="63">
        <f t="shared" si="184"/>
        <v>96</v>
      </c>
      <c r="AC247" s="64" t="s">
        <v>42</v>
      </c>
      <c r="AD247" s="63">
        <f t="shared" si="185"/>
        <v>480</v>
      </c>
      <c r="AE247" s="64" t="s">
        <v>42</v>
      </c>
      <c r="AF247" s="69">
        <f t="shared" si="226"/>
        <v>0.16783216783216784</v>
      </c>
      <c r="AG247" s="65">
        <f t="shared" si="186"/>
        <v>0.16783216783216784</v>
      </c>
      <c r="AH247" s="69">
        <f t="shared" si="187"/>
        <v>1.3426573426573427</v>
      </c>
      <c r="AI247" s="65">
        <f t="shared" si="188"/>
        <v>1.3426573426573427</v>
      </c>
      <c r="AJ247" s="69">
        <f t="shared" si="189"/>
        <v>6.7132867132867133</v>
      </c>
      <c r="AK247" s="65">
        <f t="shared" si="190"/>
        <v>6.7132867132867133</v>
      </c>
      <c r="AL247" s="66"/>
      <c r="AM247" s="78"/>
      <c r="AN247" s="15"/>
      <c r="AO247" s="27"/>
      <c r="AP247" s="16"/>
      <c r="AQ247" s="16"/>
      <c r="AR247" s="72"/>
      <c r="AS247" s="8"/>
    </row>
    <row r="248" spans="1:45" x14ac:dyDescent="0.25">
      <c r="A248" s="6" t="s">
        <v>751</v>
      </c>
      <c r="B248" s="6" t="s">
        <v>760</v>
      </c>
      <c r="C248" s="7" t="s">
        <v>762</v>
      </c>
      <c r="D248" s="9" t="s">
        <v>761</v>
      </c>
      <c r="E248" s="11" t="s">
        <v>763</v>
      </c>
      <c r="F248" s="11" t="s">
        <v>764</v>
      </c>
      <c r="G248" s="8" t="s">
        <v>233</v>
      </c>
      <c r="H248" s="8" t="s">
        <v>773</v>
      </c>
      <c r="I248" s="12" t="str">
        <f t="shared" si="218"/>
        <v>Theatre Delicatessen: Rehearsal Studio 7</v>
      </c>
      <c r="J248" s="13">
        <f t="shared" si="219"/>
        <v>36.089238899999998</v>
      </c>
      <c r="K248" s="13">
        <f t="shared" si="220"/>
        <v>21.325459350000003</v>
      </c>
      <c r="L248" s="14">
        <f t="shared" si="221"/>
        <v>769.61959713438875</v>
      </c>
      <c r="M248" s="50">
        <v>11</v>
      </c>
      <c r="N248" s="50">
        <v>6.5</v>
      </c>
      <c r="O248" s="50">
        <f t="shared" si="222"/>
        <v>71.5</v>
      </c>
      <c r="P248" s="8" t="s">
        <v>9</v>
      </c>
      <c r="Q248" s="8" t="s">
        <v>21</v>
      </c>
      <c r="R248" s="8" t="s">
        <v>21</v>
      </c>
      <c r="S248" s="8" t="s">
        <v>21</v>
      </c>
      <c r="T248" s="8" t="s">
        <v>21</v>
      </c>
      <c r="U248" s="8" t="s">
        <v>21</v>
      </c>
      <c r="V248" s="8" t="s">
        <v>21</v>
      </c>
      <c r="W248" s="62">
        <v>12</v>
      </c>
      <c r="X248" s="71">
        <f t="shared" si="224"/>
        <v>96</v>
      </c>
      <c r="Y248" s="71">
        <f t="shared" si="225"/>
        <v>480</v>
      </c>
      <c r="Z248" s="63">
        <f t="shared" si="183"/>
        <v>12</v>
      </c>
      <c r="AA248" s="64" t="s">
        <v>42</v>
      </c>
      <c r="AB248" s="63">
        <f t="shared" si="184"/>
        <v>96</v>
      </c>
      <c r="AC248" s="64" t="s">
        <v>42</v>
      </c>
      <c r="AD248" s="63">
        <f t="shared" si="185"/>
        <v>480</v>
      </c>
      <c r="AE248" s="64" t="s">
        <v>42</v>
      </c>
      <c r="AF248" s="69">
        <f t="shared" si="226"/>
        <v>0.16783216783216784</v>
      </c>
      <c r="AG248" s="65">
        <f t="shared" si="186"/>
        <v>0.16783216783216784</v>
      </c>
      <c r="AH248" s="69">
        <f t="shared" si="187"/>
        <v>1.3426573426573427</v>
      </c>
      <c r="AI248" s="65">
        <f t="shared" si="188"/>
        <v>1.3426573426573427</v>
      </c>
      <c r="AJ248" s="69">
        <f t="shared" si="189"/>
        <v>6.7132867132867133</v>
      </c>
      <c r="AK248" s="65">
        <f t="shared" si="190"/>
        <v>6.7132867132867133</v>
      </c>
      <c r="AL248" s="66"/>
      <c r="AM248" s="78"/>
      <c r="AN248" s="15"/>
      <c r="AO248" s="27"/>
      <c r="AP248" s="16"/>
      <c r="AQ248" s="16"/>
      <c r="AR248" s="72"/>
      <c r="AS248" s="8"/>
    </row>
    <row r="249" spans="1:45" x14ac:dyDescent="0.25">
      <c r="A249" s="6" t="s">
        <v>408</v>
      </c>
      <c r="B249" s="6" t="s">
        <v>409</v>
      </c>
      <c r="C249" s="7" t="s">
        <v>410</v>
      </c>
      <c r="D249" s="6" t="s">
        <v>411</v>
      </c>
      <c r="E249" s="10" t="s">
        <v>412</v>
      </c>
      <c r="F249" s="11" t="s">
        <v>413</v>
      </c>
      <c r="G249" s="25" t="s">
        <v>19</v>
      </c>
      <c r="H249" s="25" t="s">
        <v>53</v>
      </c>
      <c r="I249" s="12" t="str">
        <f t="shared" si="218"/>
        <v>Theatro Technis: Rehearsal Studio</v>
      </c>
      <c r="J249" s="23">
        <f t="shared" ref="J249:J253" si="227">M249*3.2808399</f>
        <v>16.404199500000001</v>
      </c>
      <c r="K249" s="23">
        <f t="shared" ref="K249:K253" si="228">N249*3.2808399</f>
        <v>16.404199500000001</v>
      </c>
      <c r="L249" s="23">
        <f t="shared" ref="L249:L253" si="229">J249*K249</f>
        <v>269.09776123580025</v>
      </c>
      <c r="M249" s="50">
        <v>5</v>
      </c>
      <c r="N249" s="50">
        <v>5</v>
      </c>
      <c r="O249" s="50">
        <f t="shared" ref="O249:O254" si="230">M249*N249</f>
        <v>25</v>
      </c>
      <c r="P249" s="8" t="s">
        <v>21</v>
      </c>
      <c r="Q249" s="8" t="s">
        <v>21</v>
      </c>
      <c r="R249" s="8" t="s">
        <v>21</v>
      </c>
      <c r="S249" s="8" t="s">
        <v>21</v>
      </c>
      <c r="T249" s="8" t="s">
        <v>21</v>
      </c>
      <c r="U249" s="8" t="s">
        <v>21</v>
      </c>
      <c r="V249" s="8" t="s">
        <v>21</v>
      </c>
      <c r="W249" s="62">
        <v>25</v>
      </c>
      <c r="X249" s="71">
        <f t="shared" si="224"/>
        <v>200</v>
      </c>
      <c r="Y249" s="71">
        <f t="shared" si="225"/>
        <v>1000</v>
      </c>
      <c r="Z249" s="63">
        <f t="shared" si="183"/>
        <v>10</v>
      </c>
      <c r="AA249" s="64">
        <f t="shared" ref="AA249:AA254" si="231">Z249/AM249</f>
        <v>0.66666666666666663</v>
      </c>
      <c r="AB249" s="63">
        <f t="shared" si="184"/>
        <v>80</v>
      </c>
      <c r="AC249" s="64">
        <f t="shared" ref="AC249:AC254" si="232">AB249/AN249</f>
        <v>0.66666666666666663</v>
      </c>
      <c r="AD249" s="63">
        <f t="shared" si="185"/>
        <v>400</v>
      </c>
      <c r="AE249" s="64">
        <f t="shared" ref="AE249:AE254" si="233">AD249/AO249</f>
        <v>0.66666666666666663</v>
      </c>
      <c r="AF249" s="69">
        <f t="shared" ref="AF249:AF254" si="234">W249/O249</f>
        <v>1</v>
      </c>
      <c r="AG249" s="65">
        <f t="shared" si="186"/>
        <v>0.4</v>
      </c>
      <c r="AH249" s="69">
        <f t="shared" si="187"/>
        <v>8</v>
      </c>
      <c r="AI249" s="65">
        <f t="shared" si="188"/>
        <v>3.2</v>
      </c>
      <c r="AJ249" s="69">
        <f t="shared" si="189"/>
        <v>40</v>
      </c>
      <c r="AK249" s="65">
        <f t="shared" si="190"/>
        <v>16</v>
      </c>
      <c r="AL249" s="66"/>
      <c r="AM249" s="78">
        <v>15</v>
      </c>
      <c r="AN249" s="27">
        <f>15*8</f>
        <v>120</v>
      </c>
      <c r="AO249" s="27">
        <f>AN249*5</f>
        <v>600</v>
      </c>
      <c r="AP249" s="16">
        <f t="shared" ref="AP249:AP254" si="235">AM249/O249</f>
        <v>0.6</v>
      </c>
      <c r="AQ249" s="16">
        <f t="shared" ref="AQ249:AQ254" si="236">AN249/O249</f>
        <v>4.8</v>
      </c>
      <c r="AR249" s="72">
        <f t="shared" ref="AR249:AR254" si="237">AO249/O249</f>
        <v>24</v>
      </c>
      <c r="AS249" s="8"/>
    </row>
    <row r="250" spans="1:45" x14ac:dyDescent="0.25">
      <c r="A250" s="6" t="s">
        <v>437</v>
      </c>
      <c r="B250" s="6" t="s">
        <v>439</v>
      </c>
      <c r="C250" s="7" t="s">
        <v>440</v>
      </c>
      <c r="D250" s="36" t="s">
        <v>438</v>
      </c>
      <c r="E250" s="11" t="s">
        <v>442</v>
      </c>
      <c r="F250" s="11" t="s">
        <v>441</v>
      </c>
      <c r="G250" s="8"/>
      <c r="H250" s="25" t="s">
        <v>430</v>
      </c>
      <c r="I250" s="12" t="str">
        <f t="shared" si="218"/>
        <v>Treadwells: Basement</v>
      </c>
      <c r="J250" s="13">
        <f t="shared" si="227"/>
        <v>16.404199500000001</v>
      </c>
      <c r="K250" s="13">
        <f t="shared" si="228"/>
        <v>19.685039400000001</v>
      </c>
      <c r="L250" s="14">
        <f t="shared" si="229"/>
        <v>322.91731348296031</v>
      </c>
      <c r="M250" s="50">
        <v>5</v>
      </c>
      <c r="N250" s="50">
        <v>6</v>
      </c>
      <c r="O250" s="50">
        <f t="shared" si="230"/>
        <v>30</v>
      </c>
      <c r="P250" s="8" t="s">
        <v>21</v>
      </c>
      <c r="Q250" s="8" t="s">
        <v>21</v>
      </c>
      <c r="R250" s="8" t="s">
        <v>21</v>
      </c>
      <c r="S250" s="8" t="s">
        <v>21</v>
      </c>
      <c r="T250" s="8" t="s">
        <v>21</v>
      </c>
      <c r="U250" s="8" t="s">
        <v>21</v>
      </c>
      <c r="V250" s="8" t="s">
        <v>21</v>
      </c>
      <c r="W250" s="71">
        <f>X250/8</f>
        <v>15</v>
      </c>
      <c r="X250" s="62">
        <v>120</v>
      </c>
      <c r="Y250" s="62">
        <f>0.9*(X250*5)</f>
        <v>540</v>
      </c>
      <c r="Z250" s="63">
        <f t="shared" si="183"/>
        <v>-10</v>
      </c>
      <c r="AA250" s="64">
        <f t="shared" si="231"/>
        <v>-0.4</v>
      </c>
      <c r="AB250" s="63">
        <f t="shared" si="184"/>
        <v>0</v>
      </c>
      <c r="AC250" s="64">
        <f t="shared" si="232"/>
        <v>0</v>
      </c>
      <c r="AD250" s="63">
        <f t="shared" si="185"/>
        <v>-60</v>
      </c>
      <c r="AE250" s="64">
        <f t="shared" si="233"/>
        <v>-0.1</v>
      </c>
      <c r="AF250" s="69">
        <f t="shared" si="234"/>
        <v>0.5</v>
      </c>
      <c r="AG250" s="65">
        <f t="shared" si="186"/>
        <v>-0.33333333333333337</v>
      </c>
      <c r="AH250" s="69">
        <f t="shared" si="187"/>
        <v>4</v>
      </c>
      <c r="AI250" s="65">
        <f t="shared" si="188"/>
        <v>0</v>
      </c>
      <c r="AJ250" s="69">
        <f t="shared" si="189"/>
        <v>18</v>
      </c>
      <c r="AK250" s="65">
        <f t="shared" si="190"/>
        <v>-2</v>
      </c>
      <c r="AL250" s="66"/>
      <c r="AM250" s="78">
        <v>25</v>
      </c>
      <c r="AN250" s="15">
        <v>120</v>
      </c>
      <c r="AO250" s="27">
        <f>AN250*5</f>
        <v>600</v>
      </c>
      <c r="AP250" s="16">
        <f t="shared" si="235"/>
        <v>0.83333333333333337</v>
      </c>
      <c r="AQ250" s="16">
        <f t="shared" si="236"/>
        <v>4</v>
      </c>
      <c r="AR250" s="72">
        <f t="shared" si="237"/>
        <v>20</v>
      </c>
      <c r="AS250" s="8"/>
    </row>
    <row r="251" spans="1:45" x14ac:dyDescent="0.25">
      <c r="A251" s="21" t="s">
        <v>282</v>
      </c>
      <c r="B251" s="30" t="s">
        <v>277</v>
      </c>
      <c r="C251" s="12" t="s">
        <v>278</v>
      </c>
      <c r="D251" s="30" t="s">
        <v>279</v>
      </c>
      <c r="E251" s="11" t="s">
        <v>281</v>
      </c>
      <c r="F251" s="11" t="s">
        <v>280</v>
      </c>
      <c r="G251" s="12" t="s">
        <v>19</v>
      </c>
      <c r="H251" s="12" t="s">
        <v>283</v>
      </c>
      <c r="I251" s="12" t="str">
        <f t="shared" si="218"/>
        <v>Tricycle Theatre : Cameron Mackintosh Studio</v>
      </c>
      <c r="J251" s="23">
        <f t="shared" si="227"/>
        <v>29.527559100000001</v>
      </c>
      <c r="K251" s="23">
        <f t="shared" si="228"/>
        <v>49.212598499999999</v>
      </c>
      <c r="L251" s="17">
        <f t="shared" si="229"/>
        <v>1453.1279106733214</v>
      </c>
      <c r="M251" s="37">
        <v>9</v>
      </c>
      <c r="N251" s="37">
        <v>15</v>
      </c>
      <c r="O251" s="37">
        <f t="shared" si="230"/>
        <v>135</v>
      </c>
      <c r="P251" s="12" t="s">
        <v>9</v>
      </c>
      <c r="Q251" s="12" t="s">
        <v>21</v>
      </c>
      <c r="R251" s="12" t="s">
        <v>21</v>
      </c>
      <c r="S251" s="12" t="s">
        <v>21</v>
      </c>
      <c r="T251" s="12" t="s">
        <v>21</v>
      </c>
      <c r="U251" s="12" t="s">
        <v>9</v>
      </c>
      <c r="V251" s="12" t="s">
        <v>21</v>
      </c>
      <c r="W251" s="73">
        <f>X251/8</f>
        <v>28.5</v>
      </c>
      <c r="X251" s="71">
        <f>Y251/5</f>
        <v>228</v>
      </c>
      <c r="Y251" s="74">
        <f>950*1.2</f>
        <v>1140</v>
      </c>
      <c r="Z251" s="63">
        <f t="shared" si="183"/>
        <v>7.25</v>
      </c>
      <c r="AA251" s="64">
        <f t="shared" si="231"/>
        <v>0.3411764705882353</v>
      </c>
      <c r="AB251" s="63">
        <f t="shared" si="184"/>
        <v>58</v>
      </c>
      <c r="AC251" s="64">
        <f t="shared" si="232"/>
        <v>0.3411764705882353</v>
      </c>
      <c r="AD251" s="63">
        <f t="shared" si="185"/>
        <v>290</v>
      </c>
      <c r="AE251" s="64">
        <f t="shared" si="233"/>
        <v>0.3411764705882353</v>
      </c>
      <c r="AF251" s="69">
        <f t="shared" si="234"/>
        <v>0.21111111111111111</v>
      </c>
      <c r="AG251" s="65">
        <f t="shared" si="186"/>
        <v>5.3703703703703698E-2</v>
      </c>
      <c r="AH251" s="69">
        <f t="shared" si="187"/>
        <v>1.6888888888888889</v>
      </c>
      <c r="AI251" s="65">
        <f t="shared" si="188"/>
        <v>0.42962962962962958</v>
      </c>
      <c r="AJ251" s="69">
        <f t="shared" si="189"/>
        <v>8.4444444444444446</v>
      </c>
      <c r="AK251" s="65">
        <f t="shared" si="190"/>
        <v>2.1481481481481479</v>
      </c>
      <c r="AM251" s="73">
        <f>AN251/8</f>
        <v>21.25</v>
      </c>
      <c r="AN251" s="20">
        <f>AO251/5</f>
        <v>170</v>
      </c>
      <c r="AO251" s="18">
        <v>850</v>
      </c>
      <c r="AP251" s="16">
        <f t="shared" si="235"/>
        <v>0.15740740740740741</v>
      </c>
      <c r="AQ251" s="16">
        <f t="shared" si="236"/>
        <v>1.2592592592592593</v>
      </c>
      <c r="AR251" s="72">
        <f t="shared" si="237"/>
        <v>6.2962962962962967</v>
      </c>
      <c r="AS251" s="12" t="s">
        <v>385</v>
      </c>
    </row>
    <row r="252" spans="1:45" x14ac:dyDescent="0.25">
      <c r="A252" s="21" t="s">
        <v>282</v>
      </c>
      <c r="B252" s="30" t="s">
        <v>277</v>
      </c>
      <c r="C252" s="12" t="s">
        <v>278</v>
      </c>
      <c r="D252" s="30" t="s">
        <v>279</v>
      </c>
      <c r="E252" s="11" t="s">
        <v>284</v>
      </c>
      <c r="F252" s="11" t="s">
        <v>280</v>
      </c>
      <c r="G252" s="12" t="s">
        <v>19</v>
      </c>
      <c r="H252" s="12" t="s">
        <v>285</v>
      </c>
      <c r="I252" s="12" t="str">
        <f t="shared" si="218"/>
        <v>Tricycle Theatre : Baldwin Studio</v>
      </c>
      <c r="J252" s="23">
        <f t="shared" si="227"/>
        <v>22.309711320000002</v>
      </c>
      <c r="K252" s="23">
        <f t="shared" si="228"/>
        <v>27.887139150000003</v>
      </c>
      <c r="L252" s="17">
        <f t="shared" si="229"/>
        <v>622.15402397717025</v>
      </c>
      <c r="M252" s="37">
        <v>6.8</v>
      </c>
      <c r="N252" s="37">
        <v>8.5</v>
      </c>
      <c r="O252" s="37">
        <f t="shared" si="230"/>
        <v>57.8</v>
      </c>
      <c r="P252" s="12" t="s">
        <v>9</v>
      </c>
      <c r="Q252" s="12" t="s">
        <v>9</v>
      </c>
      <c r="R252" s="12" t="s">
        <v>21</v>
      </c>
      <c r="S252" s="12" t="s">
        <v>9</v>
      </c>
      <c r="T252" s="12" t="s">
        <v>21</v>
      </c>
      <c r="U252" s="12" t="s">
        <v>21</v>
      </c>
      <c r="V252" s="12" t="s">
        <v>21</v>
      </c>
      <c r="W252" s="74">
        <f>40*1.2</f>
        <v>48</v>
      </c>
      <c r="X252" s="71">
        <f t="shared" si="224"/>
        <v>384</v>
      </c>
      <c r="Y252" s="71">
        <f t="shared" si="225"/>
        <v>1920</v>
      </c>
      <c r="Z252" s="63">
        <f t="shared" si="183"/>
        <v>18</v>
      </c>
      <c r="AA252" s="64">
        <f t="shared" si="231"/>
        <v>0.6</v>
      </c>
      <c r="AB252" s="63">
        <f t="shared" si="184"/>
        <v>144</v>
      </c>
      <c r="AC252" s="64">
        <f t="shared" si="232"/>
        <v>0.6</v>
      </c>
      <c r="AD252" s="63">
        <f t="shared" si="185"/>
        <v>720</v>
      </c>
      <c r="AE252" s="64">
        <f t="shared" si="233"/>
        <v>0.6</v>
      </c>
      <c r="AF252" s="69">
        <f t="shared" si="234"/>
        <v>0.83044982698961944</v>
      </c>
      <c r="AG252" s="65">
        <f t="shared" si="186"/>
        <v>0.31141868512110726</v>
      </c>
      <c r="AH252" s="69">
        <f t="shared" si="187"/>
        <v>6.6435986159169556</v>
      </c>
      <c r="AI252" s="65">
        <f t="shared" si="188"/>
        <v>2.4913494809688581</v>
      </c>
      <c r="AJ252" s="69">
        <f t="shared" si="189"/>
        <v>33.21799307958478</v>
      </c>
      <c r="AK252" s="65">
        <f t="shared" si="190"/>
        <v>12.456747404844293</v>
      </c>
      <c r="AM252" s="19">
        <v>30</v>
      </c>
      <c r="AN252" s="20">
        <f>AM252*8</f>
        <v>240</v>
      </c>
      <c r="AO252" s="20">
        <f>AN252*5</f>
        <v>1200</v>
      </c>
      <c r="AP252" s="16">
        <f t="shared" si="235"/>
        <v>0.51903114186851218</v>
      </c>
      <c r="AQ252" s="16">
        <f t="shared" si="236"/>
        <v>4.1522491349480974</v>
      </c>
      <c r="AR252" s="72">
        <f t="shared" si="237"/>
        <v>20.761245674740486</v>
      </c>
      <c r="AS252" s="12" t="s">
        <v>385</v>
      </c>
    </row>
    <row r="253" spans="1:45" x14ac:dyDescent="0.25">
      <c r="A253" s="21" t="s">
        <v>282</v>
      </c>
      <c r="B253" s="30" t="s">
        <v>277</v>
      </c>
      <c r="C253" s="12" t="s">
        <v>278</v>
      </c>
      <c r="D253" s="30" t="s">
        <v>279</v>
      </c>
      <c r="E253" s="11" t="s">
        <v>284</v>
      </c>
      <c r="F253" s="11" t="s">
        <v>280</v>
      </c>
      <c r="G253" s="12" t="s">
        <v>19</v>
      </c>
      <c r="H253" s="12" t="s">
        <v>286</v>
      </c>
      <c r="I253" s="12" t="str">
        <f t="shared" si="218"/>
        <v>Tricycle Theatre : Creative Space</v>
      </c>
      <c r="J253" s="23">
        <f t="shared" si="227"/>
        <v>17.06036748</v>
      </c>
      <c r="K253" s="23">
        <f t="shared" si="228"/>
        <v>34.776902939999999</v>
      </c>
      <c r="L253" s="17">
        <f t="shared" si="229"/>
        <v>593.3067439726924</v>
      </c>
      <c r="M253" s="37">
        <v>5.2</v>
      </c>
      <c r="N253" s="37">
        <v>10.6</v>
      </c>
      <c r="O253" s="37">
        <f t="shared" si="230"/>
        <v>55.12</v>
      </c>
      <c r="P253" s="12" t="s">
        <v>21</v>
      </c>
      <c r="Q253" s="12" t="s">
        <v>9</v>
      </c>
      <c r="R253" s="12" t="s">
        <v>21</v>
      </c>
      <c r="S253" s="12" t="s">
        <v>21</v>
      </c>
      <c r="T253" s="12" t="s">
        <v>21</v>
      </c>
      <c r="U253" s="12" t="s">
        <v>21</v>
      </c>
      <c r="V253" s="12" t="s">
        <v>21</v>
      </c>
      <c r="W253" s="74">
        <f>35*1.2</f>
        <v>42</v>
      </c>
      <c r="X253" s="71">
        <f t="shared" si="224"/>
        <v>336</v>
      </c>
      <c r="Y253" s="71">
        <f t="shared" si="225"/>
        <v>1680</v>
      </c>
      <c r="Z253" s="63">
        <f t="shared" si="183"/>
        <v>17</v>
      </c>
      <c r="AA253" s="64">
        <f t="shared" si="231"/>
        <v>0.68</v>
      </c>
      <c r="AB253" s="63">
        <f t="shared" si="184"/>
        <v>136</v>
      </c>
      <c r="AC253" s="64">
        <f t="shared" si="232"/>
        <v>0.68</v>
      </c>
      <c r="AD253" s="63">
        <f t="shared" si="185"/>
        <v>680</v>
      </c>
      <c r="AE253" s="64">
        <f t="shared" si="233"/>
        <v>0.68</v>
      </c>
      <c r="AF253" s="69">
        <f t="shared" si="234"/>
        <v>0.76197387518142234</v>
      </c>
      <c r="AG253" s="65">
        <f t="shared" si="186"/>
        <v>0.30841799709724232</v>
      </c>
      <c r="AH253" s="69">
        <f t="shared" si="187"/>
        <v>6.0957910014513788</v>
      </c>
      <c r="AI253" s="65">
        <f t="shared" si="188"/>
        <v>2.4673439767779386</v>
      </c>
      <c r="AJ253" s="69">
        <f t="shared" si="189"/>
        <v>30.478955007256896</v>
      </c>
      <c r="AK253" s="65">
        <f t="shared" si="190"/>
        <v>12.336719883889696</v>
      </c>
      <c r="AM253" s="19">
        <v>25</v>
      </c>
      <c r="AN253" s="20">
        <f>AM253*8</f>
        <v>200</v>
      </c>
      <c r="AO253" s="20">
        <f>AN253*5</f>
        <v>1000</v>
      </c>
      <c r="AP253" s="16">
        <f t="shared" si="235"/>
        <v>0.45355587808418002</v>
      </c>
      <c r="AQ253" s="16">
        <f t="shared" si="236"/>
        <v>3.6284470246734402</v>
      </c>
      <c r="AR253" s="72">
        <f t="shared" si="237"/>
        <v>18.1422351233672</v>
      </c>
      <c r="AS253" s="12" t="s">
        <v>385</v>
      </c>
    </row>
    <row r="254" spans="1:45" s="8" customFormat="1" x14ac:dyDescent="0.25">
      <c r="A254" s="33" t="s">
        <v>540</v>
      </c>
      <c r="B254" s="33" t="s">
        <v>541</v>
      </c>
      <c r="C254" s="34" t="s">
        <v>542</v>
      </c>
      <c r="D254" s="35" t="s">
        <v>543</v>
      </c>
      <c r="E254" s="11" t="s">
        <v>545</v>
      </c>
      <c r="F254" s="11" t="s">
        <v>544</v>
      </c>
      <c r="G254" s="12" t="s">
        <v>19</v>
      </c>
      <c r="H254" s="12" t="s">
        <v>774</v>
      </c>
      <c r="I254" s="12" t="str">
        <f t="shared" ref="I254" si="238">A254&amp;": "&amp;H254</f>
        <v>Young Actors Theatre: Basement Space</v>
      </c>
      <c r="J254" s="12"/>
      <c r="K254" s="12"/>
      <c r="L254" s="14"/>
      <c r="M254" s="51">
        <v>5.5</v>
      </c>
      <c r="N254" s="51">
        <v>5.0999999999999996</v>
      </c>
      <c r="O254" s="37">
        <f t="shared" si="230"/>
        <v>28.049999999999997</v>
      </c>
      <c r="P254" s="12" t="s">
        <v>9</v>
      </c>
      <c r="Q254" s="12" t="s">
        <v>21</v>
      </c>
      <c r="R254" s="12" t="s">
        <v>21</v>
      </c>
      <c r="S254" s="12" t="s">
        <v>21</v>
      </c>
      <c r="T254" s="12" t="s">
        <v>21</v>
      </c>
      <c r="U254" s="12" t="s">
        <v>21</v>
      </c>
      <c r="V254" s="12" t="s">
        <v>21</v>
      </c>
      <c r="W254" s="74">
        <v>7</v>
      </c>
      <c r="X254" s="74">
        <v>50</v>
      </c>
      <c r="Y254" s="74">
        <v>250</v>
      </c>
      <c r="Z254" s="63">
        <f t="shared" si="183"/>
        <v>-28</v>
      </c>
      <c r="AA254" s="64">
        <f t="shared" si="231"/>
        <v>-0.8</v>
      </c>
      <c r="AB254" s="63">
        <f t="shared" si="184"/>
        <v>-200</v>
      </c>
      <c r="AC254" s="64">
        <f t="shared" si="232"/>
        <v>-0.8</v>
      </c>
      <c r="AD254" s="63">
        <f t="shared" si="185"/>
        <v>-1000</v>
      </c>
      <c r="AE254" s="64">
        <f t="shared" si="233"/>
        <v>-0.8</v>
      </c>
      <c r="AF254" s="69">
        <f t="shared" si="234"/>
        <v>0.24955436720142604</v>
      </c>
      <c r="AG254" s="65">
        <f t="shared" si="186"/>
        <v>-0.99821746880570417</v>
      </c>
      <c r="AH254" s="69">
        <f t="shared" si="187"/>
        <v>1.7825311942959003</v>
      </c>
      <c r="AI254" s="65">
        <f t="shared" si="188"/>
        <v>-7.1301247771836014</v>
      </c>
      <c r="AJ254" s="69">
        <f t="shared" si="189"/>
        <v>8.9126559714795022</v>
      </c>
      <c r="AK254" s="65">
        <f t="shared" si="190"/>
        <v>-35.650623885918009</v>
      </c>
      <c r="AL254" s="75"/>
      <c r="AM254" s="19">
        <v>35</v>
      </c>
      <c r="AN254" s="19">
        <v>250</v>
      </c>
      <c r="AO254" s="20">
        <f>AN254*5</f>
        <v>1250</v>
      </c>
      <c r="AP254" s="16">
        <f t="shared" si="235"/>
        <v>1.2477718360071302</v>
      </c>
      <c r="AQ254" s="16">
        <f t="shared" si="236"/>
        <v>8.9126559714795022</v>
      </c>
      <c r="AR254" s="72">
        <f t="shared" si="237"/>
        <v>44.563279857397511</v>
      </c>
      <c r="AS254" s="12"/>
    </row>
    <row r="255" spans="1:45" s="8" customFormat="1" x14ac:dyDescent="0.25">
      <c r="I255" s="12"/>
      <c r="L255" s="14"/>
      <c r="M255" s="50"/>
      <c r="N255" s="50"/>
      <c r="O255" s="50"/>
      <c r="V255" s="8" t="s">
        <v>755</v>
      </c>
      <c r="W255" s="86">
        <f>COUNT(W8:W254)</f>
        <v>247</v>
      </c>
      <c r="X255" s="72"/>
      <c r="Y255" s="72"/>
      <c r="Z255" s="86"/>
      <c r="AA255" s="86"/>
      <c r="AB255" s="63"/>
      <c r="AC255" s="63"/>
      <c r="AD255" s="63"/>
      <c r="AE255" s="64"/>
      <c r="AF255" s="72"/>
      <c r="AG255" s="72"/>
      <c r="AH255" s="72"/>
      <c r="AI255" s="72"/>
      <c r="AJ255" s="72"/>
      <c r="AK255" s="72"/>
      <c r="AL255" s="66"/>
      <c r="AM255" s="8" t="s">
        <v>756</v>
      </c>
      <c r="AN255" s="86">
        <f>COUNT(AN8:AN254)</f>
        <v>187</v>
      </c>
      <c r="AO255" s="32"/>
      <c r="AP255" s="16"/>
      <c r="AQ255" s="16"/>
      <c r="AR255" s="72"/>
    </row>
    <row r="256" spans="1:45" s="8" customFormat="1" x14ac:dyDescent="0.25">
      <c r="A256" s="8" t="s">
        <v>754</v>
      </c>
      <c r="I256" s="12"/>
      <c r="L256" s="14"/>
      <c r="M256" s="50"/>
      <c r="N256" s="50"/>
      <c r="O256" s="50"/>
      <c r="V256" s="8" t="s">
        <v>754</v>
      </c>
      <c r="W256" s="72">
        <f>AVERAGE(W2:W254)</f>
        <v>35.283201581027669</v>
      </c>
      <c r="X256" s="72">
        <f t="shared" ref="X256:AK256" si="239">AVERAGE(X2:X254)</f>
        <v>262.95494071146248</v>
      </c>
      <c r="Y256" s="72">
        <f t="shared" si="239"/>
        <v>1261.7478260869564</v>
      </c>
      <c r="Z256" s="72">
        <f t="shared" si="239"/>
        <v>13.580830039525695</v>
      </c>
      <c r="AA256" s="87">
        <f t="shared" si="239"/>
        <v>0.25647296016215304</v>
      </c>
      <c r="AB256" s="72">
        <f t="shared" si="239"/>
        <v>99.821343873517804</v>
      </c>
      <c r="AC256" s="87">
        <f t="shared" si="239"/>
        <v>0.204433104199128</v>
      </c>
      <c r="AD256" s="72">
        <f t="shared" si="239"/>
        <v>476.98893280632416</v>
      </c>
      <c r="AE256" s="87">
        <f t="shared" si="239"/>
        <v>0.1846415076218105</v>
      </c>
      <c r="AF256" s="72">
        <f t="shared" si="239"/>
        <v>0.48907629575069911</v>
      </c>
      <c r="AG256" s="72">
        <f t="shared" si="239"/>
        <v>0.16809534848170138</v>
      </c>
      <c r="AH256" s="72">
        <f t="shared" si="239"/>
        <v>3.6269501029612998</v>
      </c>
      <c r="AI256" s="72">
        <f t="shared" si="239"/>
        <v>1.2510716229310537</v>
      </c>
      <c r="AJ256" s="72">
        <f t="shared" si="239"/>
        <v>17.527299940562216</v>
      </c>
      <c r="AK256" s="72">
        <f t="shared" si="239"/>
        <v>6.0372920597673865</v>
      </c>
      <c r="AL256" s="66"/>
      <c r="AM256" s="72">
        <f>SUM(AM8:AM254)/COUNT(AM8:AM254)</f>
        <v>28.58663101604278</v>
      </c>
      <c r="AN256" s="72">
        <f>SUM(AN8:AN254)/COUNT(AN8:AN254)</f>
        <v>216.08449197860961</v>
      </c>
      <c r="AO256" s="72">
        <f>SUM(AO8:AO254)/COUNT(AO8:AO254)</f>
        <v>1048.8924731182797</v>
      </c>
      <c r="AP256" s="72">
        <f>AVERAGEIF(AP2:AP254, "&lt;&gt;0")</f>
        <v>0.42076777025417816</v>
      </c>
      <c r="AQ256" s="72">
        <f>AVERAGEIF(AQ2:AQ254, "&lt;&gt;0")</f>
        <v>3.1144935515422412</v>
      </c>
      <c r="AR256" s="72">
        <f>AVERAGEIF(AR2:AR254, "&lt;&gt;0")</f>
        <v>15.140479134589013</v>
      </c>
    </row>
    <row r="257" spans="1:44" s="8" customFormat="1" x14ac:dyDescent="0.25">
      <c r="A257" s="25"/>
      <c r="I257" s="12"/>
      <c r="L257" s="14"/>
      <c r="M257" s="50"/>
      <c r="N257" s="50"/>
      <c r="O257" s="50"/>
      <c r="V257" s="25"/>
      <c r="W257" s="72"/>
      <c r="X257" s="72"/>
      <c r="Y257" s="72"/>
      <c r="Z257" s="63"/>
      <c r="AA257" s="64"/>
      <c r="AB257" s="63"/>
      <c r="AC257" s="63"/>
      <c r="AD257" s="63"/>
      <c r="AE257" s="64"/>
      <c r="AF257" s="72"/>
      <c r="AG257" s="72"/>
      <c r="AH257" s="72"/>
      <c r="AI257" s="72"/>
      <c r="AJ257" s="72"/>
      <c r="AK257" s="72"/>
      <c r="AL257" s="66"/>
      <c r="AO257" s="32"/>
      <c r="AP257" s="16"/>
      <c r="AQ257" s="16"/>
      <c r="AR257" s="72"/>
    </row>
    <row r="258" spans="1:44" s="8" customFormat="1" x14ac:dyDescent="0.25">
      <c r="L258" s="14"/>
      <c r="M258" s="50"/>
      <c r="N258" s="50"/>
      <c r="O258" s="50"/>
      <c r="V258" s="25"/>
      <c r="W258" s="72"/>
      <c r="X258" s="72"/>
      <c r="Y258" s="72"/>
      <c r="Z258" s="63"/>
      <c r="AA258" s="64"/>
      <c r="AB258" s="63"/>
      <c r="AC258" s="63"/>
      <c r="AD258" s="63"/>
      <c r="AE258" s="64"/>
      <c r="AF258" s="72"/>
      <c r="AG258" s="72"/>
      <c r="AH258" s="72"/>
      <c r="AI258" s="72"/>
      <c r="AJ258" s="72"/>
      <c r="AK258" s="72"/>
      <c r="AL258" s="66"/>
      <c r="AM258" s="72"/>
      <c r="AN258" s="32"/>
      <c r="AO258" s="32"/>
      <c r="AP258" s="16"/>
      <c r="AQ258" s="16"/>
      <c r="AR258" s="72"/>
    </row>
    <row r="259" spans="1:44" s="8" customFormat="1" x14ac:dyDescent="0.25">
      <c r="L259" s="14"/>
      <c r="M259" s="50"/>
      <c r="N259" s="50"/>
      <c r="O259" s="50"/>
      <c r="W259" s="72"/>
      <c r="X259" s="72"/>
      <c r="Y259" s="72"/>
      <c r="Z259" s="63"/>
      <c r="AA259" s="64"/>
      <c r="AB259" s="63"/>
      <c r="AC259" s="63"/>
      <c r="AD259" s="63"/>
      <c r="AE259" s="64"/>
      <c r="AF259" s="72"/>
      <c r="AG259" s="72"/>
      <c r="AH259" s="72"/>
      <c r="AI259" s="72"/>
      <c r="AJ259" s="72"/>
      <c r="AK259" s="72"/>
      <c r="AL259" s="66"/>
      <c r="AM259" s="72"/>
      <c r="AN259" s="32"/>
      <c r="AO259" s="32"/>
      <c r="AP259" s="16"/>
      <c r="AQ259" s="16"/>
      <c r="AR259" s="72"/>
    </row>
    <row r="260" spans="1:44" s="8" customFormat="1" x14ac:dyDescent="0.25">
      <c r="L260" s="14"/>
      <c r="M260" s="50"/>
      <c r="N260" s="50"/>
      <c r="O260" s="50"/>
      <c r="W260" s="72"/>
      <c r="X260" s="72"/>
      <c r="Y260" s="72"/>
      <c r="Z260" s="63"/>
      <c r="AA260" s="64"/>
      <c r="AB260" s="63"/>
      <c r="AC260" s="63"/>
      <c r="AD260" s="63"/>
      <c r="AE260" s="64"/>
      <c r="AF260" s="72"/>
      <c r="AG260" s="72"/>
      <c r="AH260" s="72"/>
      <c r="AI260" s="72"/>
      <c r="AJ260" s="72"/>
      <c r="AK260" s="72"/>
      <c r="AL260" s="66"/>
      <c r="AM260" s="72"/>
      <c r="AN260" s="32"/>
      <c r="AO260" s="32"/>
      <c r="AP260" s="16"/>
      <c r="AQ260" s="16"/>
      <c r="AR260" s="72"/>
    </row>
    <row r="261" spans="1:44" s="8" customFormat="1" x14ac:dyDescent="0.25">
      <c r="L261" s="14"/>
      <c r="M261" s="50"/>
      <c r="N261" s="50"/>
      <c r="O261" s="50"/>
      <c r="W261" s="72"/>
      <c r="X261" s="72"/>
      <c r="Y261" s="72"/>
      <c r="Z261" s="63"/>
      <c r="AA261" s="64"/>
      <c r="AB261" s="63"/>
      <c r="AC261" s="63"/>
      <c r="AD261" s="63"/>
      <c r="AE261" s="64"/>
      <c r="AF261" s="72"/>
      <c r="AG261" s="72"/>
      <c r="AH261" s="72"/>
      <c r="AI261" s="72"/>
      <c r="AJ261" s="72"/>
      <c r="AK261" s="72"/>
      <c r="AL261" s="66"/>
      <c r="AM261" s="72"/>
      <c r="AN261" s="32"/>
      <c r="AO261" s="32"/>
      <c r="AP261" s="16"/>
      <c r="AQ261" s="16"/>
      <c r="AR261" s="72"/>
    </row>
    <row r="262" spans="1:44" s="8" customFormat="1" x14ac:dyDescent="0.25">
      <c r="L262" s="14"/>
      <c r="M262" s="50"/>
      <c r="N262" s="50"/>
      <c r="O262" s="50"/>
      <c r="W262" s="72"/>
      <c r="X262" s="72"/>
      <c r="Y262" s="72"/>
      <c r="Z262" s="63"/>
      <c r="AA262" s="64"/>
      <c r="AB262" s="63"/>
      <c r="AC262" s="63"/>
      <c r="AD262" s="63"/>
      <c r="AE262" s="64"/>
      <c r="AF262" s="72"/>
      <c r="AG262" s="72"/>
      <c r="AH262" s="72"/>
      <c r="AI262" s="72"/>
      <c r="AJ262" s="72"/>
      <c r="AK262" s="72"/>
      <c r="AL262" s="66"/>
      <c r="AM262" s="72"/>
      <c r="AN262" s="32"/>
      <c r="AO262" s="32"/>
      <c r="AP262" s="16"/>
      <c r="AQ262" s="16"/>
      <c r="AR262" s="72"/>
    </row>
    <row r="263" spans="1:44" s="8" customFormat="1" x14ac:dyDescent="0.25">
      <c r="L263" s="14"/>
      <c r="M263" s="50"/>
      <c r="N263" s="50"/>
      <c r="O263" s="50"/>
      <c r="W263" s="72"/>
      <c r="X263" s="72"/>
      <c r="Y263" s="72"/>
      <c r="Z263" s="63"/>
      <c r="AA263" s="64"/>
      <c r="AB263" s="63"/>
      <c r="AC263" s="63"/>
      <c r="AD263" s="63"/>
      <c r="AE263" s="64"/>
      <c r="AF263" s="72"/>
      <c r="AG263" s="72"/>
      <c r="AH263" s="72"/>
      <c r="AI263" s="72"/>
      <c r="AJ263" s="72"/>
      <c r="AK263" s="72"/>
      <c r="AL263" s="66"/>
      <c r="AM263" s="72"/>
      <c r="AN263" s="32"/>
      <c r="AO263" s="32"/>
      <c r="AP263" s="16"/>
      <c r="AQ263" s="16"/>
      <c r="AR263" s="72"/>
    </row>
    <row r="264" spans="1:44" s="8" customFormat="1" x14ac:dyDescent="0.25">
      <c r="L264" s="14"/>
      <c r="M264" s="50"/>
      <c r="N264" s="50"/>
      <c r="O264" s="50"/>
      <c r="W264" s="72"/>
      <c r="X264" s="72"/>
      <c r="Y264" s="72"/>
      <c r="Z264" s="63"/>
      <c r="AA264" s="64"/>
      <c r="AB264" s="63"/>
      <c r="AC264" s="63"/>
      <c r="AD264" s="63"/>
      <c r="AE264" s="64"/>
      <c r="AF264" s="72"/>
      <c r="AG264" s="72"/>
      <c r="AH264" s="72"/>
      <c r="AI264" s="72"/>
      <c r="AJ264" s="72"/>
      <c r="AK264" s="72"/>
      <c r="AL264" s="66"/>
      <c r="AM264" s="72"/>
      <c r="AN264" s="32"/>
      <c r="AO264" s="32"/>
      <c r="AP264" s="16"/>
      <c r="AQ264" s="16"/>
      <c r="AR264" s="72"/>
    </row>
    <row r="265" spans="1:44" s="8" customFormat="1" x14ac:dyDescent="0.25">
      <c r="L265" s="14"/>
      <c r="M265" s="50"/>
      <c r="N265" s="50"/>
      <c r="O265" s="50"/>
      <c r="W265" s="72"/>
      <c r="X265" s="72"/>
      <c r="Y265" s="72"/>
      <c r="Z265" s="63"/>
      <c r="AA265" s="64"/>
      <c r="AB265" s="63"/>
      <c r="AC265" s="63"/>
      <c r="AD265" s="63"/>
      <c r="AE265" s="64"/>
      <c r="AF265" s="72"/>
      <c r="AG265" s="72"/>
      <c r="AH265" s="72"/>
      <c r="AI265" s="72"/>
      <c r="AJ265" s="72"/>
      <c r="AK265" s="72"/>
      <c r="AL265" s="66"/>
      <c r="AM265" s="72"/>
      <c r="AN265" s="32"/>
      <c r="AO265" s="32"/>
      <c r="AP265" s="16"/>
      <c r="AQ265" s="16"/>
      <c r="AR265" s="72"/>
    </row>
    <row r="266" spans="1:44" s="8" customFormat="1" x14ac:dyDescent="0.25">
      <c r="L266" s="14"/>
      <c r="M266" s="50"/>
      <c r="N266" s="50"/>
      <c r="O266" s="50"/>
      <c r="W266" s="72"/>
      <c r="X266" s="72"/>
      <c r="Y266" s="72"/>
      <c r="Z266" s="63"/>
      <c r="AA266" s="64"/>
      <c r="AB266" s="63"/>
      <c r="AC266" s="63"/>
      <c r="AD266" s="63"/>
      <c r="AE266" s="64"/>
      <c r="AF266" s="72"/>
      <c r="AG266" s="72"/>
      <c r="AH266" s="72"/>
      <c r="AI266" s="72"/>
      <c r="AJ266" s="72"/>
      <c r="AK266" s="72"/>
      <c r="AL266" s="66"/>
      <c r="AM266" s="72"/>
      <c r="AN266" s="32"/>
      <c r="AO266" s="32"/>
      <c r="AP266" s="16"/>
      <c r="AQ266" s="16"/>
      <c r="AR266" s="72"/>
    </row>
    <row r="267" spans="1:44" s="8" customFormat="1" x14ac:dyDescent="0.25">
      <c r="L267" s="14"/>
      <c r="M267" s="50"/>
      <c r="N267" s="50"/>
      <c r="O267" s="50"/>
      <c r="W267" s="72"/>
      <c r="X267" s="72"/>
      <c r="Y267" s="72"/>
      <c r="Z267" s="63"/>
      <c r="AA267" s="64"/>
      <c r="AB267" s="63"/>
      <c r="AC267" s="63"/>
      <c r="AD267" s="63"/>
      <c r="AE267" s="64"/>
      <c r="AF267" s="72"/>
      <c r="AG267" s="72"/>
      <c r="AH267" s="72"/>
      <c r="AI267" s="72"/>
      <c r="AJ267" s="72"/>
      <c r="AK267" s="72"/>
      <c r="AL267" s="66"/>
      <c r="AM267" s="72"/>
      <c r="AN267" s="32"/>
      <c r="AO267" s="32"/>
      <c r="AP267" s="16"/>
      <c r="AQ267" s="16"/>
      <c r="AR267" s="72"/>
    </row>
    <row r="268" spans="1:44" s="8" customFormat="1" x14ac:dyDescent="0.25">
      <c r="L268" s="14"/>
      <c r="M268" s="50"/>
      <c r="N268" s="50"/>
      <c r="O268" s="50"/>
      <c r="W268" s="72"/>
      <c r="X268" s="72"/>
      <c r="Y268" s="72"/>
      <c r="Z268" s="63"/>
      <c r="AA268" s="64"/>
      <c r="AB268" s="63"/>
      <c r="AC268" s="63"/>
      <c r="AD268" s="63"/>
      <c r="AE268" s="64"/>
      <c r="AF268" s="72"/>
      <c r="AG268" s="72"/>
      <c r="AH268" s="72"/>
      <c r="AI268" s="72"/>
      <c r="AJ268" s="72"/>
      <c r="AK268" s="72"/>
      <c r="AL268" s="66"/>
      <c r="AM268" s="72"/>
      <c r="AN268" s="32"/>
      <c r="AO268" s="32"/>
      <c r="AP268" s="16"/>
      <c r="AQ268" s="16"/>
      <c r="AR268" s="72"/>
    </row>
    <row r="269" spans="1:44" s="8" customFormat="1" x14ac:dyDescent="0.25">
      <c r="L269" s="14"/>
      <c r="M269" s="50"/>
      <c r="N269" s="50"/>
      <c r="O269" s="50"/>
      <c r="W269" s="72"/>
      <c r="X269" s="72"/>
      <c r="Y269" s="72"/>
      <c r="Z269" s="63"/>
      <c r="AA269" s="64"/>
      <c r="AB269" s="63"/>
      <c r="AC269" s="63"/>
      <c r="AD269" s="63"/>
      <c r="AE269" s="64"/>
      <c r="AF269" s="72"/>
      <c r="AG269" s="72"/>
      <c r="AH269" s="72"/>
      <c r="AI269" s="72"/>
      <c r="AJ269" s="72"/>
      <c r="AK269" s="72"/>
      <c r="AL269" s="66"/>
      <c r="AM269" s="72"/>
      <c r="AN269" s="32"/>
      <c r="AO269" s="32"/>
      <c r="AP269" s="16"/>
      <c r="AQ269" s="16"/>
      <c r="AR269" s="72"/>
    </row>
    <row r="270" spans="1:44" s="8" customFormat="1" x14ac:dyDescent="0.25">
      <c r="L270" s="14"/>
      <c r="M270" s="50"/>
      <c r="N270" s="50"/>
      <c r="O270" s="50"/>
      <c r="W270" s="72"/>
      <c r="X270" s="72"/>
      <c r="Y270" s="72"/>
      <c r="Z270" s="63"/>
      <c r="AA270" s="64"/>
      <c r="AB270" s="63"/>
      <c r="AC270" s="63"/>
      <c r="AD270" s="63"/>
      <c r="AE270" s="64"/>
      <c r="AF270" s="72"/>
      <c r="AG270" s="72"/>
      <c r="AH270" s="72"/>
      <c r="AI270" s="72"/>
      <c r="AJ270" s="72"/>
      <c r="AK270" s="72"/>
      <c r="AL270" s="66"/>
      <c r="AM270" s="72"/>
      <c r="AN270" s="32"/>
      <c r="AO270" s="32"/>
      <c r="AP270" s="16"/>
      <c r="AQ270" s="16"/>
      <c r="AR270" s="72"/>
    </row>
    <row r="271" spans="1:44" s="8" customFormat="1" x14ac:dyDescent="0.25">
      <c r="L271" s="14"/>
      <c r="M271" s="50"/>
      <c r="N271" s="50"/>
      <c r="O271" s="50"/>
      <c r="W271" s="72"/>
      <c r="X271" s="72"/>
      <c r="Y271" s="72"/>
      <c r="Z271" s="63"/>
      <c r="AA271" s="64"/>
      <c r="AB271" s="63"/>
      <c r="AC271" s="63"/>
      <c r="AD271" s="63"/>
      <c r="AE271" s="64"/>
      <c r="AF271" s="72"/>
      <c r="AG271" s="72"/>
      <c r="AH271" s="72"/>
      <c r="AI271" s="72"/>
      <c r="AJ271" s="72"/>
      <c r="AK271" s="72"/>
      <c r="AL271" s="66"/>
      <c r="AM271" s="72"/>
      <c r="AN271" s="32"/>
      <c r="AO271" s="32"/>
      <c r="AP271" s="16"/>
      <c r="AQ271" s="16"/>
      <c r="AR271" s="72"/>
    </row>
    <row r="272" spans="1:44" s="8" customFormat="1" x14ac:dyDescent="0.25">
      <c r="L272" s="14"/>
      <c r="M272" s="50"/>
      <c r="N272" s="50"/>
      <c r="O272" s="50"/>
      <c r="W272" s="72"/>
      <c r="X272" s="72"/>
      <c r="Y272" s="72"/>
      <c r="Z272" s="63"/>
      <c r="AA272" s="64"/>
      <c r="AB272" s="63"/>
      <c r="AC272" s="63"/>
      <c r="AD272" s="63"/>
      <c r="AE272" s="64"/>
      <c r="AF272" s="72"/>
      <c r="AG272" s="72"/>
      <c r="AH272" s="72"/>
      <c r="AI272" s="72"/>
      <c r="AJ272" s="72"/>
      <c r="AK272" s="72"/>
      <c r="AL272" s="66"/>
      <c r="AM272" s="72"/>
      <c r="AN272" s="32"/>
      <c r="AO272" s="32"/>
      <c r="AP272" s="16"/>
      <c r="AQ272" s="16"/>
      <c r="AR272" s="72"/>
    </row>
    <row r="273" spans="12:44" s="8" customFormat="1" x14ac:dyDescent="0.25">
      <c r="L273" s="14"/>
      <c r="M273" s="50"/>
      <c r="N273" s="50"/>
      <c r="O273" s="50"/>
      <c r="W273" s="72"/>
      <c r="X273" s="72"/>
      <c r="Y273" s="72"/>
      <c r="Z273" s="63"/>
      <c r="AA273" s="64"/>
      <c r="AB273" s="63"/>
      <c r="AC273" s="63"/>
      <c r="AD273" s="63"/>
      <c r="AE273" s="64"/>
      <c r="AF273" s="72"/>
      <c r="AG273" s="72"/>
      <c r="AH273" s="72"/>
      <c r="AI273" s="72"/>
      <c r="AJ273" s="72"/>
      <c r="AK273" s="72"/>
      <c r="AL273" s="66"/>
      <c r="AM273" s="72"/>
      <c r="AN273" s="32"/>
      <c r="AO273" s="32"/>
      <c r="AP273" s="16"/>
      <c r="AQ273" s="16"/>
      <c r="AR273" s="72"/>
    </row>
    <row r="274" spans="12:44" s="8" customFormat="1" x14ac:dyDescent="0.25">
      <c r="L274" s="14"/>
      <c r="M274" s="50"/>
      <c r="N274" s="50"/>
      <c r="O274" s="50"/>
      <c r="W274" s="72"/>
      <c r="X274" s="72"/>
      <c r="Y274" s="72"/>
      <c r="Z274" s="63"/>
      <c r="AA274" s="64"/>
      <c r="AB274" s="63"/>
      <c r="AC274" s="63"/>
      <c r="AD274" s="63"/>
      <c r="AE274" s="64"/>
      <c r="AF274" s="72"/>
      <c r="AG274" s="72"/>
      <c r="AH274" s="72"/>
      <c r="AI274" s="72"/>
      <c r="AJ274" s="72"/>
      <c r="AK274" s="72"/>
      <c r="AL274" s="66"/>
      <c r="AM274" s="72"/>
      <c r="AN274" s="32"/>
      <c r="AO274" s="32"/>
      <c r="AP274" s="16"/>
      <c r="AQ274" s="16"/>
      <c r="AR274" s="72"/>
    </row>
    <row r="275" spans="12:44" s="8" customFormat="1" x14ac:dyDescent="0.25">
      <c r="L275" s="14"/>
      <c r="M275" s="50"/>
      <c r="N275" s="50"/>
      <c r="O275" s="50"/>
      <c r="W275" s="72"/>
      <c r="X275" s="72"/>
      <c r="Y275" s="72"/>
      <c r="Z275" s="63"/>
      <c r="AA275" s="64"/>
      <c r="AB275" s="63"/>
      <c r="AC275" s="63"/>
      <c r="AD275" s="63"/>
      <c r="AE275" s="64"/>
      <c r="AF275" s="72"/>
      <c r="AG275" s="72"/>
      <c r="AH275" s="72"/>
      <c r="AI275" s="72"/>
      <c r="AJ275" s="72"/>
      <c r="AK275" s="72"/>
      <c r="AL275" s="66"/>
      <c r="AM275" s="72"/>
      <c r="AN275" s="32"/>
      <c r="AO275" s="32"/>
      <c r="AP275" s="16"/>
      <c r="AQ275" s="16"/>
      <c r="AR275" s="72"/>
    </row>
    <row r="276" spans="12:44" s="8" customFormat="1" x14ac:dyDescent="0.25">
      <c r="L276" s="14"/>
      <c r="M276" s="50"/>
      <c r="N276" s="50"/>
      <c r="O276" s="50"/>
      <c r="W276" s="72"/>
      <c r="X276" s="72"/>
      <c r="Y276" s="72"/>
      <c r="Z276" s="63"/>
      <c r="AA276" s="64"/>
      <c r="AB276" s="63"/>
      <c r="AC276" s="63"/>
      <c r="AD276" s="63"/>
      <c r="AE276" s="64"/>
      <c r="AF276" s="72"/>
      <c r="AG276" s="72"/>
      <c r="AH276" s="72"/>
      <c r="AI276" s="72"/>
      <c r="AJ276" s="72"/>
      <c r="AK276" s="72"/>
      <c r="AL276" s="66"/>
      <c r="AM276" s="72"/>
      <c r="AN276" s="32"/>
      <c r="AO276" s="32"/>
      <c r="AP276" s="16"/>
      <c r="AQ276" s="16"/>
      <c r="AR276" s="72"/>
    </row>
    <row r="277" spans="12:44" s="8" customFormat="1" x14ac:dyDescent="0.25">
      <c r="L277" s="14"/>
      <c r="M277" s="50"/>
      <c r="N277" s="50"/>
      <c r="O277" s="50"/>
      <c r="W277" s="72"/>
      <c r="X277" s="72"/>
      <c r="Y277" s="72"/>
      <c r="Z277" s="63"/>
      <c r="AA277" s="64"/>
      <c r="AB277" s="63"/>
      <c r="AC277" s="63"/>
      <c r="AD277" s="63"/>
      <c r="AE277" s="64"/>
      <c r="AF277" s="72"/>
      <c r="AG277" s="72"/>
      <c r="AH277" s="72"/>
      <c r="AI277" s="72"/>
      <c r="AJ277" s="72"/>
      <c r="AK277" s="72"/>
      <c r="AL277" s="66"/>
      <c r="AM277" s="72"/>
      <c r="AN277" s="32"/>
      <c r="AO277" s="32"/>
      <c r="AP277" s="16"/>
      <c r="AQ277" s="16"/>
      <c r="AR277" s="72"/>
    </row>
    <row r="278" spans="12:44" s="8" customFormat="1" x14ac:dyDescent="0.25">
      <c r="L278" s="14"/>
      <c r="M278" s="50"/>
      <c r="N278" s="50"/>
      <c r="O278" s="50"/>
      <c r="W278" s="72"/>
      <c r="X278" s="72"/>
      <c r="Y278" s="72"/>
      <c r="Z278" s="63"/>
      <c r="AA278" s="64"/>
      <c r="AB278" s="63"/>
      <c r="AC278" s="63"/>
      <c r="AD278" s="63"/>
      <c r="AE278" s="64"/>
      <c r="AF278" s="72"/>
      <c r="AG278" s="72"/>
      <c r="AH278" s="72"/>
      <c r="AI278" s="72"/>
      <c r="AJ278" s="72"/>
      <c r="AK278" s="72"/>
      <c r="AL278" s="66"/>
      <c r="AM278" s="72"/>
      <c r="AN278" s="32"/>
      <c r="AO278" s="32"/>
      <c r="AP278" s="16"/>
      <c r="AQ278" s="16"/>
      <c r="AR278" s="72"/>
    </row>
    <row r="279" spans="12:44" s="8" customFormat="1" x14ac:dyDescent="0.25">
      <c r="L279" s="14"/>
      <c r="M279" s="50"/>
      <c r="N279" s="50"/>
      <c r="O279" s="50"/>
      <c r="W279" s="72"/>
      <c r="X279" s="72"/>
      <c r="Y279" s="72"/>
      <c r="Z279" s="63"/>
      <c r="AA279" s="64"/>
      <c r="AB279" s="63"/>
      <c r="AC279" s="63"/>
      <c r="AD279" s="63"/>
      <c r="AE279" s="64"/>
      <c r="AF279" s="72"/>
      <c r="AG279" s="72"/>
      <c r="AH279" s="72"/>
      <c r="AI279" s="72"/>
      <c r="AJ279" s="72"/>
      <c r="AK279" s="72"/>
      <c r="AL279" s="66"/>
      <c r="AM279" s="72"/>
      <c r="AN279" s="32"/>
      <c r="AO279" s="32"/>
      <c r="AP279" s="16"/>
      <c r="AQ279" s="16"/>
      <c r="AR279" s="72"/>
    </row>
    <row r="280" spans="12:44" s="8" customFormat="1" x14ac:dyDescent="0.25">
      <c r="L280" s="14"/>
      <c r="M280" s="50"/>
      <c r="N280" s="50"/>
      <c r="O280" s="50"/>
      <c r="W280" s="72"/>
      <c r="X280" s="72"/>
      <c r="Y280" s="72"/>
      <c r="Z280" s="63"/>
      <c r="AA280" s="64"/>
      <c r="AB280" s="63"/>
      <c r="AC280" s="63"/>
      <c r="AD280" s="63"/>
      <c r="AE280" s="64"/>
      <c r="AF280" s="72"/>
      <c r="AG280" s="72"/>
      <c r="AH280" s="72"/>
      <c r="AI280" s="72"/>
      <c r="AJ280" s="72"/>
      <c r="AK280" s="72"/>
      <c r="AL280" s="66"/>
      <c r="AM280" s="72"/>
      <c r="AN280" s="32"/>
      <c r="AO280" s="32"/>
      <c r="AP280" s="16"/>
      <c r="AQ280" s="16"/>
      <c r="AR280" s="72"/>
    </row>
    <row r="281" spans="12:44" s="8" customFormat="1" x14ac:dyDescent="0.25">
      <c r="L281" s="14"/>
      <c r="M281" s="50"/>
      <c r="N281" s="50"/>
      <c r="O281" s="50"/>
      <c r="W281" s="72"/>
      <c r="X281" s="72"/>
      <c r="Y281" s="72"/>
      <c r="Z281" s="63"/>
      <c r="AA281" s="64"/>
      <c r="AB281" s="63"/>
      <c r="AC281" s="63"/>
      <c r="AD281" s="63"/>
      <c r="AE281" s="64"/>
      <c r="AF281" s="72"/>
      <c r="AG281" s="72"/>
      <c r="AH281" s="72"/>
      <c r="AI281" s="72"/>
      <c r="AJ281" s="72"/>
      <c r="AK281" s="72"/>
      <c r="AL281" s="66"/>
      <c r="AM281" s="72"/>
      <c r="AN281" s="32"/>
      <c r="AO281" s="32"/>
      <c r="AP281" s="16"/>
      <c r="AQ281" s="16"/>
      <c r="AR281" s="72"/>
    </row>
    <row r="282" spans="12:44" s="8" customFormat="1" x14ac:dyDescent="0.25">
      <c r="L282" s="14"/>
      <c r="M282" s="50"/>
      <c r="N282" s="50"/>
      <c r="O282" s="50"/>
      <c r="W282" s="72"/>
      <c r="X282" s="72"/>
      <c r="Y282" s="72"/>
      <c r="Z282" s="63"/>
      <c r="AA282" s="64"/>
      <c r="AB282" s="63"/>
      <c r="AC282" s="63"/>
      <c r="AD282" s="63"/>
      <c r="AE282" s="64"/>
      <c r="AF282" s="72"/>
      <c r="AG282" s="72"/>
      <c r="AH282" s="72"/>
      <c r="AI282" s="72"/>
      <c r="AJ282" s="72"/>
      <c r="AK282" s="72"/>
      <c r="AL282" s="66"/>
      <c r="AM282" s="72"/>
      <c r="AN282" s="32"/>
      <c r="AO282" s="32"/>
      <c r="AP282" s="16"/>
      <c r="AQ282" s="16"/>
      <c r="AR282" s="72"/>
    </row>
    <row r="283" spans="12:44" s="8" customFormat="1" x14ac:dyDescent="0.25">
      <c r="L283" s="14"/>
      <c r="M283" s="50"/>
      <c r="N283" s="50"/>
      <c r="O283" s="50"/>
      <c r="W283" s="72"/>
      <c r="X283" s="72"/>
      <c r="Y283" s="72"/>
      <c r="Z283" s="63"/>
      <c r="AA283" s="64"/>
      <c r="AB283" s="63"/>
      <c r="AC283" s="63"/>
      <c r="AD283" s="63"/>
      <c r="AE283" s="64"/>
      <c r="AF283" s="72"/>
      <c r="AG283" s="72"/>
      <c r="AH283" s="72"/>
      <c r="AI283" s="72"/>
      <c r="AJ283" s="72"/>
      <c r="AK283" s="72"/>
      <c r="AL283" s="66"/>
      <c r="AM283" s="72"/>
      <c r="AN283" s="32"/>
      <c r="AO283" s="32"/>
      <c r="AP283" s="16"/>
      <c r="AQ283" s="16"/>
      <c r="AR283" s="72"/>
    </row>
    <row r="284" spans="12:44" s="8" customFormat="1" x14ac:dyDescent="0.25">
      <c r="L284" s="14"/>
      <c r="M284" s="50"/>
      <c r="N284" s="50"/>
      <c r="O284" s="50"/>
      <c r="W284" s="72"/>
      <c r="X284" s="72"/>
      <c r="Y284" s="72"/>
      <c r="Z284" s="63"/>
      <c r="AA284" s="64"/>
      <c r="AB284" s="63"/>
      <c r="AC284" s="63"/>
      <c r="AD284" s="63"/>
      <c r="AE284" s="64"/>
      <c r="AF284" s="72"/>
      <c r="AG284" s="72"/>
      <c r="AH284" s="72"/>
      <c r="AI284" s="72"/>
      <c r="AJ284" s="72"/>
      <c r="AK284" s="72"/>
      <c r="AL284" s="66"/>
      <c r="AM284" s="72"/>
      <c r="AN284" s="32"/>
      <c r="AO284" s="32"/>
      <c r="AP284" s="16"/>
      <c r="AQ284" s="16"/>
      <c r="AR284" s="72"/>
    </row>
    <row r="285" spans="12:44" s="8" customFormat="1" x14ac:dyDescent="0.25">
      <c r="L285" s="14"/>
      <c r="M285" s="50"/>
      <c r="N285" s="50"/>
      <c r="O285" s="50"/>
      <c r="W285" s="72"/>
      <c r="X285" s="72"/>
      <c r="Y285" s="72"/>
      <c r="Z285" s="63"/>
      <c r="AA285" s="64"/>
      <c r="AB285" s="63"/>
      <c r="AC285" s="63"/>
      <c r="AD285" s="63"/>
      <c r="AE285" s="64"/>
      <c r="AF285" s="72"/>
      <c r="AG285" s="72"/>
      <c r="AH285" s="72"/>
      <c r="AI285" s="72"/>
      <c r="AJ285" s="72"/>
      <c r="AK285" s="72"/>
      <c r="AL285" s="66"/>
      <c r="AM285" s="72"/>
      <c r="AN285" s="32"/>
      <c r="AO285" s="32"/>
      <c r="AP285" s="16"/>
      <c r="AQ285" s="16"/>
      <c r="AR285" s="72"/>
    </row>
    <row r="286" spans="12:44" s="8" customFormat="1" x14ac:dyDescent="0.25">
      <c r="L286" s="14"/>
      <c r="M286" s="50"/>
      <c r="N286" s="50"/>
      <c r="O286" s="50"/>
      <c r="W286" s="72"/>
      <c r="X286" s="72"/>
      <c r="Y286" s="72"/>
      <c r="Z286" s="63"/>
      <c r="AA286" s="64"/>
      <c r="AB286" s="63"/>
      <c r="AC286" s="63"/>
      <c r="AD286" s="63"/>
      <c r="AE286" s="64"/>
      <c r="AF286" s="72"/>
      <c r="AG286" s="72"/>
      <c r="AH286" s="72"/>
      <c r="AI286" s="72"/>
      <c r="AJ286" s="72"/>
      <c r="AK286" s="72"/>
      <c r="AL286" s="66"/>
      <c r="AM286" s="72"/>
      <c r="AN286" s="32"/>
      <c r="AO286" s="32"/>
      <c r="AP286" s="16"/>
      <c r="AQ286" s="16"/>
      <c r="AR286" s="72"/>
    </row>
    <row r="287" spans="12:44" s="8" customFormat="1" x14ac:dyDescent="0.25">
      <c r="L287" s="14"/>
      <c r="M287" s="50"/>
      <c r="N287" s="50"/>
      <c r="O287" s="50"/>
      <c r="W287" s="72"/>
      <c r="X287" s="72"/>
      <c r="Y287" s="72"/>
      <c r="Z287" s="63"/>
      <c r="AA287" s="64"/>
      <c r="AB287" s="63"/>
      <c r="AC287" s="63"/>
      <c r="AD287" s="63"/>
      <c r="AE287" s="64"/>
      <c r="AF287" s="72"/>
      <c r="AG287" s="72"/>
      <c r="AH287" s="72"/>
      <c r="AI287" s="72"/>
      <c r="AJ287" s="72"/>
      <c r="AK287" s="72"/>
      <c r="AL287" s="66"/>
      <c r="AM287" s="72"/>
      <c r="AN287" s="32"/>
      <c r="AO287" s="32"/>
      <c r="AP287" s="16"/>
      <c r="AQ287" s="16"/>
      <c r="AR287" s="72"/>
    </row>
    <row r="288" spans="12:44" s="8" customFormat="1" x14ac:dyDescent="0.25">
      <c r="L288" s="14"/>
      <c r="M288" s="50"/>
      <c r="N288" s="50"/>
      <c r="O288" s="50"/>
      <c r="W288" s="72"/>
      <c r="X288" s="72"/>
      <c r="Y288" s="72"/>
      <c r="Z288" s="63"/>
      <c r="AA288" s="64"/>
      <c r="AB288" s="63"/>
      <c r="AC288" s="63"/>
      <c r="AD288" s="63"/>
      <c r="AE288" s="64"/>
      <c r="AF288" s="72"/>
      <c r="AG288" s="72"/>
      <c r="AH288" s="72"/>
      <c r="AI288" s="72"/>
      <c r="AJ288" s="72"/>
      <c r="AK288" s="72"/>
      <c r="AL288" s="66"/>
      <c r="AM288" s="72"/>
      <c r="AN288" s="32"/>
      <c r="AO288" s="32"/>
      <c r="AP288" s="16"/>
      <c r="AQ288" s="16"/>
      <c r="AR288" s="72"/>
    </row>
    <row r="289" spans="12:44" s="8" customFormat="1" x14ac:dyDescent="0.25">
      <c r="L289" s="14"/>
      <c r="M289" s="50"/>
      <c r="N289" s="50"/>
      <c r="O289" s="50"/>
      <c r="W289" s="72"/>
      <c r="X289" s="72"/>
      <c r="Y289" s="72"/>
      <c r="Z289" s="63"/>
      <c r="AA289" s="64"/>
      <c r="AB289" s="63"/>
      <c r="AC289" s="63"/>
      <c r="AD289" s="63"/>
      <c r="AE289" s="64"/>
      <c r="AF289" s="72"/>
      <c r="AG289" s="72"/>
      <c r="AH289" s="72"/>
      <c r="AI289" s="72"/>
      <c r="AJ289" s="72"/>
      <c r="AK289" s="72"/>
      <c r="AL289" s="66"/>
      <c r="AM289" s="72"/>
      <c r="AN289" s="32"/>
      <c r="AO289" s="32"/>
      <c r="AP289" s="16"/>
      <c r="AQ289" s="16"/>
      <c r="AR289" s="72"/>
    </row>
    <row r="290" spans="12:44" s="8" customFormat="1" x14ac:dyDescent="0.25">
      <c r="L290" s="14"/>
      <c r="M290" s="50"/>
      <c r="N290" s="50"/>
      <c r="O290" s="50"/>
      <c r="W290" s="72"/>
      <c r="X290" s="72"/>
      <c r="Y290" s="72"/>
      <c r="Z290" s="63"/>
      <c r="AA290" s="64"/>
      <c r="AB290" s="63"/>
      <c r="AC290" s="63"/>
      <c r="AD290" s="63"/>
      <c r="AE290" s="64"/>
      <c r="AF290" s="72"/>
      <c r="AG290" s="72"/>
      <c r="AH290" s="72"/>
      <c r="AI290" s="72"/>
      <c r="AJ290" s="72"/>
      <c r="AK290" s="72"/>
      <c r="AL290" s="66"/>
      <c r="AM290" s="72"/>
      <c r="AN290" s="32"/>
      <c r="AO290" s="32"/>
      <c r="AP290" s="16"/>
      <c r="AQ290" s="16"/>
      <c r="AR290" s="72"/>
    </row>
    <row r="291" spans="12:44" s="8" customFormat="1" x14ac:dyDescent="0.25">
      <c r="L291" s="14"/>
      <c r="M291" s="50"/>
      <c r="N291" s="50"/>
      <c r="O291" s="50"/>
      <c r="W291" s="72"/>
      <c r="X291" s="72"/>
      <c r="Y291" s="72"/>
      <c r="Z291" s="63"/>
      <c r="AA291" s="64"/>
      <c r="AB291" s="63"/>
      <c r="AC291" s="63"/>
      <c r="AD291" s="63"/>
      <c r="AE291" s="64"/>
      <c r="AF291" s="72"/>
      <c r="AG291" s="72"/>
      <c r="AH291" s="72"/>
      <c r="AI291" s="72"/>
      <c r="AJ291" s="72"/>
      <c r="AK291" s="72"/>
      <c r="AL291" s="66"/>
      <c r="AM291" s="72"/>
      <c r="AN291" s="32"/>
      <c r="AO291" s="32"/>
      <c r="AP291" s="16"/>
      <c r="AQ291" s="16"/>
      <c r="AR291" s="72"/>
    </row>
    <row r="292" spans="12:44" s="8" customFormat="1" x14ac:dyDescent="0.25">
      <c r="L292" s="14"/>
      <c r="M292" s="50"/>
      <c r="N292" s="50"/>
      <c r="O292" s="50"/>
      <c r="W292" s="72"/>
      <c r="X292" s="72"/>
      <c r="Y292" s="72"/>
      <c r="Z292" s="63"/>
      <c r="AA292" s="64"/>
      <c r="AB292" s="63"/>
      <c r="AC292" s="63"/>
      <c r="AD292" s="63"/>
      <c r="AE292" s="64"/>
      <c r="AF292" s="72"/>
      <c r="AG292" s="72"/>
      <c r="AH292" s="72"/>
      <c r="AI292" s="72"/>
      <c r="AJ292" s="72"/>
      <c r="AK292" s="72"/>
      <c r="AL292" s="66"/>
      <c r="AM292" s="72"/>
      <c r="AN292" s="32"/>
      <c r="AO292" s="32"/>
      <c r="AP292" s="16"/>
      <c r="AQ292" s="16"/>
      <c r="AR292" s="72"/>
    </row>
    <row r="293" spans="12:44" s="8" customFormat="1" x14ac:dyDescent="0.25">
      <c r="L293" s="14"/>
      <c r="M293" s="50"/>
      <c r="N293" s="50"/>
      <c r="O293" s="50"/>
      <c r="W293" s="72"/>
      <c r="X293" s="72"/>
      <c r="Y293" s="72"/>
      <c r="Z293" s="63"/>
      <c r="AA293" s="64"/>
      <c r="AB293" s="63"/>
      <c r="AC293" s="63"/>
      <c r="AD293" s="63"/>
      <c r="AE293" s="64"/>
      <c r="AF293" s="72"/>
      <c r="AG293" s="72"/>
      <c r="AH293" s="72"/>
      <c r="AI293" s="72"/>
      <c r="AJ293" s="72"/>
      <c r="AK293" s="72"/>
      <c r="AL293" s="66"/>
      <c r="AM293" s="72"/>
      <c r="AN293" s="32"/>
      <c r="AO293" s="32"/>
      <c r="AP293" s="16"/>
      <c r="AQ293" s="16"/>
      <c r="AR293" s="72"/>
    </row>
    <row r="294" spans="12:44" s="8" customFormat="1" x14ac:dyDescent="0.25">
      <c r="L294" s="14"/>
      <c r="M294" s="50"/>
      <c r="N294" s="50"/>
      <c r="O294" s="50"/>
      <c r="W294" s="72"/>
      <c r="X294" s="72"/>
      <c r="Y294" s="72"/>
      <c r="Z294" s="63"/>
      <c r="AA294" s="64"/>
      <c r="AB294" s="63"/>
      <c r="AC294" s="63"/>
      <c r="AD294" s="63"/>
      <c r="AE294" s="64"/>
      <c r="AF294" s="72"/>
      <c r="AG294" s="72"/>
      <c r="AH294" s="72"/>
      <c r="AI294" s="72"/>
      <c r="AJ294" s="72"/>
      <c r="AK294" s="72"/>
      <c r="AL294" s="66"/>
      <c r="AM294" s="72"/>
      <c r="AN294" s="32"/>
      <c r="AO294" s="32"/>
      <c r="AP294" s="16"/>
      <c r="AQ294" s="16"/>
      <c r="AR294" s="72"/>
    </row>
    <row r="295" spans="12:44" s="8" customFormat="1" x14ac:dyDescent="0.25">
      <c r="L295" s="14"/>
      <c r="M295" s="50"/>
      <c r="N295" s="50"/>
      <c r="O295" s="50"/>
      <c r="W295" s="72"/>
      <c r="X295" s="72"/>
      <c r="Y295" s="72"/>
      <c r="Z295" s="63"/>
      <c r="AA295" s="64"/>
      <c r="AB295" s="63"/>
      <c r="AC295" s="63"/>
      <c r="AD295" s="63"/>
      <c r="AE295" s="64"/>
      <c r="AF295" s="72"/>
      <c r="AG295" s="72"/>
      <c r="AH295" s="72"/>
      <c r="AI295" s="72"/>
      <c r="AJ295" s="72"/>
      <c r="AK295" s="72"/>
      <c r="AL295" s="66"/>
      <c r="AM295" s="72"/>
      <c r="AN295" s="32"/>
      <c r="AO295" s="32"/>
      <c r="AP295" s="16"/>
      <c r="AQ295" s="16"/>
      <c r="AR295" s="72"/>
    </row>
    <row r="296" spans="12:44" s="8" customFormat="1" x14ac:dyDescent="0.25">
      <c r="L296" s="14"/>
      <c r="M296" s="50"/>
      <c r="N296" s="50"/>
      <c r="O296" s="50"/>
      <c r="W296" s="72"/>
      <c r="X296" s="72"/>
      <c r="Y296" s="72"/>
      <c r="Z296" s="63"/>
      <c r="AA296" s="64"/>
      <c r="AB296" s="63"/>
      <c r="AC296" s="63"/>
      <c r="AD296" s="63"/>
      <c r="AE296" s="64"/>
      <c r="AF296" s="72"/>
      <c r="AG296" s="72"/>
      <c r="AH296" s="72"/>
      <c r="AI296" s="72"/>
      <c r="AJ296" s="72"/>
      <c r="AK296" s="72"/>
      <c r="AL296" s="66"/>
      <c r="AM296" s="72"/>
      <c r="AN296" s="32"/>
      <c r="AO296" s="32"/>
      <c r="AP296" s="16"/>
      <c r="AQ296" s="16"/>
      <c r="AR296" s="72"/>
    </row>
    <row r="297" spans="12:44" s="8" customFormat="1" x14ac:dyDescent="0.25">
      <c r="L297" s="14"/>
      <c r="M297" s="50"/>
      <c r="N297" s="50"/>
      <c r="O297" s="50"/>
      <c r="W297" s="72"/>
      <c r="X297" s="72"/>
      <c r="Y297" s="72"/>
      <c r="Z297" s="63"/>
      <c r="AA297" s="64"/>
      <c r="AB297" s="63"/>
      <c r="AC297" s="63"/>
      <c r="AD297" s="63"/>
      <c r="AE297" s="64"/>
      <c r="AF297" s="72"/>
      <c r="AG297" s="72"/>
      <c r="AH297" s="72"/>
      <c r="AI297" s="72"/>
      <c r="AJ297" s="72"/>
      <c r="AK297" s="72"/>
      <c r="AL297" s="66"/>
      <c r="AM297" s="72"/>
      <c r="AN297" s="32"/>
      <c r="AO297" s="32"/>
      <c r="AP297" s="16"/>
      <c r="AQ297" s="16"/>
      <c r="AR297" s="72"/>
    </row>
    <row r="298" spans="12:44" s="8" customFormat="1" x14ac:dyDescent="0.25">
      <c r="L298" s="14"/>
      <c r="M298" s="50"/>
      <c r="N298" s="50"/>
      <c r="O298" s="50"/>
      <c r="W298" s="72"/>
      <c r="X298" s="72"/>
      <c r="Y298" s="72"/>
      <c r="Z298" s="63"/>
      <c r="AA298" s="64"/>
      <c r="AB298" s="63"/>
      <c r="AC298" s="63"/>
      <c r="AD298" s="63"/>
      <c r="AE298" s="64"/>
      <c r="AF298" s="72"/>
      <c r="AG298" s="72"/>
      <c r="AH298" s="72"/>
      <c r="AI298" s="72"/>
      <c r="AJ298" s="72"/>
      <c r="AK298" s="72"/>
      <c r="AL298" s="66"/>
      <c r="AM298" s="72"/>
      <c r="AN298" s="32"/>
      <c r="AO298" s="32"/>
      <c r="AP298" s="16"/>
      <c r="AQ298" s="16"/>
      <c r="AR298" s="72"/>
    </row>
  </sheetData>
  <sortState ref="A2:AI317">
    <sortCondition ref="A2:A317"/>
  </sortState>
  <hyperlinks>
    <hyperlink ref="E96" r:id="rId1"/>
    <hyperlink ref="E14" r:id="rId2"/>
    <hyperlink ref="F14" r:id="rId3"/>
    <hyperlink ref="E15" r:id="rId4"/>
    <hyperlink ref="F15" r:id="rId5"/>
    <hyperlink ref="E16" r:id="rId6"/>
    <hyperlink ref="E17" r:id="rId7"/>
    <hyperlink ref="E18" r:id="rId8"/>
    <hyperlink ref="E19" r:id="rId9"/>
    <hyperlink ref="F16" r:id="rId10"/>
    <hyperlink ref="F17" r:id="rId11"/>
    <hyperlink ref="F18" r:id="rId12"/>
    <hyperlink ref="F19" r:id="rId13"/>
    <hyperlink ref="E227" r:id="rId14"/>
    <hyperlink ref="E25" r:id="rId15"/>
    <hyperlink ref="E26" r:id="rId16"/>
    <hyperlink ref="F26" r:id="rId17"/>
    <hyperlink ref="E27" r:id="rId18"/>
    <hyperlink ref="E28" r:id="rId19"/>
    <hyperlink ref="E29" r:id="rId20"/>
    <hyperlink ref="E30" r:id="rId21"/>
    <hyperlink ref="E31" r:id="rId22"/>
    <hyperlink ref="F27" r:id="rId23"/>
    <hyperlink ref="F28" r:id="rId24"/>
    <hyperlink ref="F29" r:id="rId25"/>
    <hyperlink ref="F30" r:id="rId26"/>
    <hyperlink ref="F31" r:id="rId27"/>
    <hyperlink ref="E228" r:id="rId28"/>
    <hyperlink ref="E229" r:id="rId29"/>
    <hyperlink ref="E230" r:id="rId30"/>
    <hyperlink ref="E231" r:id="rId31"/>
    <hyperlink ref="E232" r:id="rId32"/>
    <hyperlink ref="F227" r:id="rId33"/>
    <hyperlink ref="E36" r:id="rId34"/>
    <hyperlink ref="F36" r:id="rId35"/>
    <hyperlink ref="E37" r:id="rId36"/>
    <hyperlink ref="E38" r:id="rId37"/>
    <hyperlink ref="E39" r:id="rId38"/>
    <hyperlink ref="F37" r:id="rId39"/>
    <hyperlink ref="F38" r:id="rId40"/>
    <hyperlink ref="F39" r:id="rId41"/>
    <hyperlink ref="E40" r:id="rId42"/>
    <hyperlink ref="F40" r:id="rId43"/>
    <hyperlink ref="E41" r:id="rId44"/>
    <hyperlink ref="E42" r:id="rId45"/>
    <hyperlink ref="F42" r:id="rId46"/>
    <hyperlink ref="E45" r:id="rId47"/>
    <hyperlink ref="F45" r:id="rId48"/>
    <hyperlink ref="E46" r:id="rId49"/>
    <hyperlink ref="F46" r:id="rId50"/>
    <hyperlink ref="E47" r:id="rId51"/>
    <hyperlink ref="F47" r:id="rId52"/>
    <hyperlink ref="E52" r:id="rId53"/>
    <hyperlink ref="F52" r:id="rId54"/>
    <hyperlink ref="E53" r:id="rId55"/>
    <hyperlink ref="E54" r:id="rId56"/>
    <hyperlink ref="F53" r:id="rId57"/>
    <hyperlink ref="F54" r:id="rId58"/>
    <hyperlink ref="F55" r:id="rId59"/>
    <hyperlink ref="E70" r:id="rId60"/>
    <hyperlink ref="F70" r:id="rId61"/>
    <hyperlink ref="E57" r:id="rId62"/>
    <hyperlink ref="F57" r:id="rId63"/>
    <hyperlink ref="E58" r:id="rId64"/>
    <hyperlink ref="F58" r:id="rId65"/>
    <hyperlink ref="E59" r:id="rId66"/>
    <hyperlink ref="E60" r:id="rId67"/>
    <hyperlink ref="E61" r:id="rId68"/>
    <hyperlink ref="E62" r:id="rId69"/>
    <hyperlink ref="E63" r:id="rId70"/>
    <hyperlink ref="F59" r:id="rId71"/>
    <hyperlink ref="F60" r:id="rId72"/>
    <hyperlink ref="F61" r:id="rId73"/>
    <hyperlink ref="F62" r:id="rId74"/>
    <hyperlink ref="F63" r:id="rId75"/>
    <hyperlink ref="F71" r:id="rId76"/>
    <hyperlink ref="F72" r:id="rId77"/>
    <hyperlink ref="F73" r:id="rId78"/>
    <hyperlink ref="E75" r:id="rId79"/>
    <hyperlink ref="F75" r:id="rId80"/>
    <hyperlink ref="E76" r:id="rId81"/>
    <hyperlink ref="F76" r:id="rId82"/>
    <hyperlink ref="E78" r:id="rId83"/>
    <hyperlink ref="F78" r:id="rId84"/>
    <hyperlink ref="E79" r:id="rId85"/>
    <hyperlink ref="F79" r:id="rId86"/>
    <hyperlink ref="E80" r:id="rId87"/>
    <hyperlink ref="F80" r:id="rId88"/>
    <hyperlink ref="E85" r:id="rId89"/>
    <hyperlink ref="F85" r:id="rId90"/>
    <hyperlink ref="E90" r:id="rId91"/>
    <hyperlink ref="F90" r:id="rId92"/>
    <hyperlink ref="E101" r:id="rId93"/>
    <hyperlink ref="F101" r:id="rId94"/>
    <hyperlink ref="E105" r:id="rId95"/>
    <hyperlink ref="F105" r:id="rId96"/>
    <hyperlink ref="E106" r:id="rId97"/>
    <hyperlink ref="E107" r:id="rId98"/>
    <hyperlink ref="E108" r:id="rId99"/>
    <hyperlink ref="E109" r:id="rId100"/>
    <hyperlink ref="F106" r:id="rId101"/>
    <hyperlink ref="F107" r:id="rId102"/>
    <hyperlink ref="F108" r:id="rId103"/>
    <hyperlink ref="F109" r:id="rId104"/>
    <hyperlink ref="E110" r:id="rId105"/>
    <hyperlink ref="F110" r:id="rId106"/>
    <hyperlink ref="E111" r:id="rId107"/>
    <hyperlink ref="F111" r:id="rId108"/>
    <hyperlink ref="E112" r:id="rId109"/>
    <hyperlink ref="F112" r:id="rId110"/>
    <hyperlink ref="E113" r:id="rId111"/>
    <hyperlink ref="F113" r:id="rId112"/>
    <hyperlink ref="E116" r:id="rId113"/>
    <hyperlink ref="F116" r:id="rId114"/>
    <hyperlink ref="E117" r:id="rId115"/>
    <hyperlink ref="E118" r:id="rId116"/>
    <hyperlink ref="E119" r:id="rId117"/>
    <hyperlink ref="E120" r:id="rId118"/>
    <hyperlink ref="F117" r:id="rId119"/>
    <hyperlink ref="F118" r:id="rId120"/>
    <hyperlink ref="F119" r:id="rId121"/>
    <hyperlink ref="F120" r:id="rId122"/>
    <hyperlink ref="E121" r:id="rId123"/>
    <hyperlink ref="F121" r:id="rId124"/>
    <hyperlink ref="E122" r:id="rId125"/>
    <hyperlink ref="F122" r:id="rId126"/>
    <hyperlink ref="E123" r:id="rId127"/>
    <hyperlink ref="F123" r:id="rId128"/>
    <hyperlink ref="E124" r:id="rId129"/>
    <hyperlink ref="F124" r:id="rId130"/>
    <hyperlink ref="E125" r:id="rId131"/>
    <hyperlink ref="F125" r:id="rId132"/>
    <hyperlink ref="E126" r:id="rId133"/>
    <hyperlink ref="F126" r:id="rId134"/>
    <hyperlink ref="F93" r:id="rId135"/>
    <hyperlink ref="E93" r:id="rId136"/>
    <hyperlink ref="F94" r:id="rId137"/>
    <hyperlink ref="F95" r:id="rId138"/>
    <hyperlink ref="E94" r:id="rId139"/>
    <hyperlink ref="E95" r:id="rId140"/>
    <hyperlink ref="E251" r:id="rId141"/>
    <hyperlink ref="F251" r:id="rId142"/>
    <hyperlink ref="E252" r:id="rId143"/>
    <hyperlink ref="F252" r:id="rId144"/>
    <hyperlink ref="E253" r:id="rId145"/>
    <hyperlink ref="F253" r:id="rId146"/>
    <hyperlink ref="E129" r:id="rId147"/>
    <hyperlink ref="F129" r:id="rId148"/>
    <hyperlink ref="E133" r:id="rId149"/>
    <hyperlink ref="F133" r:id="rId150"/>
    <hyperlink ref="E134" r:id="rId151"/>
    <hyperlink ref="F134" r:id="rId152"/>
    <hyperlink ref="E136" r:id="rId153"/>
    <hyperlink ref="F136" r:id="rId154"/>
    <hyperlink ref="E137" r:id="rId155"/>
    <hyperlink ref="F137" r:id="rId156"/>
    <hyperlink ref="E138" r:id="rId157"/>
    <hyperlink ref="F138" r:id="rId158"/>
    <hyperlink ref="E139" r:id="rId159"/>
    <hyperlink ref="F139" r:id="rId160"/>
    <hyperlink ref="E144" r:id="rId161"/>
    <hyperlink ref="F144" r:id="rId162"/>
    <hyperlink ref="F148" r:id="rId163"/>
    <hyperlink ref="F149" r:id="rId164"/>
    <hyperlink ref="F150" r:id="rId165"/>
    <hyperlink ref="F151" r:id="rId166"/>
    <hyperlink ref="F152" r:id="rId167"/>
    <hyperlink ref="F153" r:id="rId168"/>
    <hyperlink ref="F154" r:id="rId169"/>
    <hyperlink ref="F155" r:id="rId170"/>
    <hyperlink ref="F156" r:id="rId171"/>
    <hyperlink ref="F157" r:id="rId172"/>
    <hyperlink ref="E233" r:id="rId173"/>
    <hyperlink ref="F233" r:id="rId174"/>
    <hyperlink ref="E234" r:id="rId175"/>
    <hyperlink ref="E237" r:id="rId176"/>
    <hyperlink ref="F234" r:id="rId177"/>
    <hyperlink ref="F237" r:id="rId178"/>
    <hyperlink ref="E189" r:id="rId179"/>
    <hyperlink ref="F189" r:id="rId180"/>
    <hyperlink ref="E190" r:id="rId181"/>
    <hyperlink ref="F190" r:id="rId182"/>
    <hyperlink ref="E191" r:id="rId183"/>
    <hyperlink ref="F191" r:id="rId184"/>
    <hyperlink ref="E192" r:id="rId185"/>
    <hyperlink ref="F192" r:id="rId186"/>
    <hyperlink ref="E193" r:id="rId187"/>
    <hyperlink ref="F193" r:id="rId188"/>
    <hyperlink ref="E164" r:id="rId189"/>
    <hyperlink ref="F164" r:id="rId190"/>
    <hyperlink ref="E165" r:id="rId191"/>
    <hyperlink ref="E166" r:id="rId192"/>
    <hyperlink ref="E167" r:id="rId193"/>
    <hyperlink ref="E168" r:id="rId194"/>
    <hyperlink ref="E169" r:id="rId195"/>
    <hyperlink ref="E170" r:id="rId196"/>
    <hyperlink ref="E171" r:id="rId197"/>
    <hyperlink ref="E172" r:id="rId198"/>
    <hyperlink ref="E173" r:id="rId199"/>
    <hyperlink ref="E174" r:id="rId200"/>
    <hyperlink ref="E175" r:id="rId201"/>
    <hyperlink ref="E176" r:id="rId202"/>
    <hyperlink ref="E177" r:id="rId203"/>
    <hyperlink ref="E178" r:id="rId204"/>
    <hyperlink ref="E179" r:id="rId205"/>
    <hyperlink ref="E180" r:id="rId206"/>
    <hyperlink ref="E181" r:id="rId207"/>
    <hyperlink ref="E182" r:id="rId208"/>
    <hyperlink ref="F165" r:id="rId209"/>
    <hyperlink ref="F166" r:id="rId210"/>
    <hyperlink ref="F167" r:id="rId211"/>
    <hyperlink ref="F168" r:id="rId212"/>
    <hyperlink ref="F169" r:id="rId213"/>
    <hyperlink ref="F170" r:id="rId214"/>
    <hyperlink ref="F171" r:id="rId215"/>
    <hyperlink ref="F172" r:id="rId216"/>
    <hyperlink ref="F173" r:id="rId217"/>
    <hyperlink ref="F174" r:id="rId218"/>
    <hyperlink ref="F175" r:id="rId219"/>
    <hyperlink ref="F176" r:id="rId220"/>
    <hyperlink ref="F177" r:id="rId221"/>
    <hyperlink ref="F178" r:id="rId222"/>
    <hyperlink ref="F179" r:id="rId223"/>
    <hyperlink ref="F180" r:id="rId224"/>
    <hyperlink ref="F181" r:id="rId225"/>
    <hyperlink ref="F182" r:id="rId226"/>
    <hyperlink ref="E183" r:id="rId227"/>
    <hyperlink ref="E184" r:id="rId228"/>
    <hyperlink ref="F183" r:id="rId229"/>
    <hyperlink ref="F184" r:id="rId230"/>
    <hyperlink ref="E219" r:id="rId231"/>
    <hyperlink ref="F219" r:id="rId232"/>
    <hyperlink ref="E220" r:id="rId233"/>
    <hyperlink ref="F220" r:id="rId234"/>
    <hyperlink ref="E249" r:id="rId235"/>
    <hyperlink ref="F249" r:id="rId236"/>
    <hyperlink ref="E87" r:id="rId237"/>
    <hyperlink ref="F89" r:id="rId238"/>
    <hyperlink ref="F87" r:id="rId239"/>
    <hyperlink ref="E64" r:id="rId240"/>
    <hyperlink ref="E65" r:id="rId241"/>
    <hyperlink ref="E66" r:id="rId242"/>
    <hyperlink ref="E102" r:id="rId243"/>
    <hyperlink ref="F102" r:id="rId244"/>
    <hyperlink ref="E103" r:id="rId245"/>
    <hyperlink ref="E104" r:id="rId246"/>
    <hyperlink ref="F103" r:id="rId247"/>
    <hyperlink ref="F104" r:id="rId248"/>
    <hyperlink ref="F250" r:id="rId249"/>
    <hyperlink ref="E250" r:id="rId250"/>
    <hyperlink ref="E185" r:id="rId251"/>
    <hyperlink ref="F185" r:id="rId252"/>
    <hyperlink ref="E186" r:id="rId253"/>
    <hyperlink ref="F186" r:id="rId254"/>
    <hyperlink ref="E114" r:id="rId255"/>
    <hyperlink ref="E77" r:id="rId256"/>
    <hyperlink ref="F77" r:id="rId257"/>
    <hyperlink ref="E127" r:id="rId258"/>
    <hyperlink ref="F127" r:id="rId259"/>
    <hyperlink ref="E128" r:id="rId260"/>
    <hyperlink ref="F128" r:id="rId261"/>
    <hyperlink ref="E238" r:id="rId262"/>
    <hyperlink ref="F238" r:id="rId263"/>
    <hyperlink ref="E239" r:id="rId264"/>
    <hyperlink ref="F239" r:id="rId265"/>
    <hyperlink ref="E32" r:id="rId266"/>
    <hyperlink ref="F32" r:id="rId267"/>
    <hyperlink ref="F146" r:id="rId268"/>
    <hyperlink ref="F147" r:id="rId269"/>
    <hyperlink ref="F140" r:id="rId270"/>
    <hyperlink ref="E140" r:id="rId271"/>
    <hyperlink ref="F141" r:id="rId272"/>
    <hyperlink ref="F142" r:id="rId273"/>
    <hyperlink ref="F143" r:id="rId274"/>
    <hyperlink ref="E141" r:id="rId275"/>
    <hyperlink ref="E142" r:id="rId276"/>
    <hyperlink ref="E143" r:id="rId277"/>
    <hyperlink ref="F22" r:id="rId278"/>
    <hyperlink ref="F23" r:id="rId279"/>
    <hyperlink ref="F24" r:id="rId280"/>
    <hyperlink ref="F215" r:id="rId281"/>
    <hyperlink ref="F216" r:id="rId282"/>
    <hyperlink ref="F217" r:id="rId283"/>
    <hyperlink ref="F218" r:id="rId284"/>
    <hyperlink ref="F50" r:id="rId285"/>
    <hyperlink ref="F51" r:id="rId286"/>
    <hyperlink ref="F226" r:id="rId287"/>
    <hyperlink ref="F8" r:id="rId288"/>
    <hyperlink ref="E8" r:id="rId289"/>
    <hyperlink ref="F9" r:id="rId290"/>
    <hyperlink ref="F10" r:id="rId291"/>
    <hyperlink ref="F11" r:id="rId292"/>
    <hyperlink ref="F12" r:id="rId293"/>
    <hyperlink ref="F13" r:id="rId294"/>
    <hyperlink ref="E9" r:id="rId295"/>
    <hyperlink ref="E10" r:id="rId296"/>
    <hyperlink ref="E11" r:id="rId297"/>
    <hyperlink ref="E12" r:id="rId298"/>
    <hyperlink ref="E13" r:id="rId299"/>
    <hyperlink ref="E221" r:id="rId300"/>
    <hyperlink ref="F221" r:id="rId301"/>
    <hyperlink ref="E222" r:id="rId302"/>
    <hyperlink ref="F222" r:id="rId303"/>
    <hyperlink ref="F130" r:id="rId304"/>
    <hyperlink ref="E130" r:id="rId305"/>
    <hyperlink ref="E86" r:id="rId306"/>
    <hyperlink ref="F86" r:id="rId307"/>
    <hyperlink ref="F254" r:id="rId308"/>
    <hyperlink ref="E254" r:id="rId309"/>
    <hyperlink ref="E223" r:id="rId310"/>
    <hyperlink ref="E224:E225" r:id="rId311" display="info@stratford-circus.com"/>
    <hyperlink ref="E224" r:id="rId312"/>
    <hyperlink ref="E225" r:id="rId313"/>
    <hyperlink ref="F223" r:id="rId314"/>
    <hyperlink ref="F224:F225" r:id="rId315" display="www.stratford-circus.com"/>
    <hyperlink ref="F20" r:id="rId316"/>
    <hyperlink ref="F21" r:id="rId317"/>
    <hyperlink ref="E22:E24" r:id="rId318" display="www.alfordhouse.org.uk"/>
    <hyperlink ref="E33" r:id="rId319"/>
    <hyperlink ref="E34" r:id="rId320"/>
    <hyperlink ref="E35" r:id="rId321"/>
    <hyperlink ref="F33" r:id="rId322"/>
    <hyperlink ref="F34" r:id="rId323"/>
    <hyperlink ref="F35" r:id="rId324"/>
    <hyperlink ref="F41" r:id="rId325"/>
    <hyperlink ref="E48" r:id="rId326"/>
    <hyperlink ref="E49" r:id="rId327"/>
    <hyperlink ref="F48" r:id="rId328"/>
    <hyperlink ref="F49" r:id="rId329"/>
    <hyperlink ref="E67" r:id="rId330"/>
    <hyperlink ref="E68" r:id="rId331"/>
    <hyperlink ref="E43" r:id="rId332"/>
    <hyperlink ref="F44" r:id="rId333"/>
    <hyperlink ref="F43" r:id="rId334"/>
    <hyperlink ref="E44" r:id="rId335"/>
    <hyperlink ref="E74" r:id="rId336"/>
    <hyperlink ref="F74" r:id="rId337"/>
    <hyperlink ref="E81" r:id="rId338"/>
    <hyperlink ref="F81" r:id="rId339"/>
    <hyperlink ref="E82" r:id="rId340"/>
    <hyperlink ref="E83" r:id="rId341"/>
    <hyperlink ref="E84" r:id="rId342"/>
    <hyperlink ref="F82" r:id="rId343"/>
    <hyperlink ref="F83" r:id="rId344"/>
    <hyperlink ref="F84" r:id="rId345"/>
    <hyperlink ref="F88" r:id="rId346"/>
    <hyperlink ref="E88:E89" r:id="rId347" display="admin@halfmoon.org.uk"/>
    <hyperlink ref="E71:E73" r:id="rId348" display="bookings@dragonhall.org.uk"/>
    <hyperlink ref="E91" r:id="rId349"/>
    <hyperlink ref="E92" r:id="rId350"/>
    <hyperlink ref="F96" r:id="rId351"/>
    <hyperlink ref="E97" r:id="rId352"/>
    <hyperlink ref="E98" r:id="rId353"/>
    <hyperlink ref="E99" r:id="rId354"/>
    <hyperlink ref="F97" r:id="rId355"/>
    <hyperlink ref="F98" r:id="rId356"/>
    <hyperlink ref="F99" r:id="rId357"/>
    <hyperlink ref="E115" r:id="rId358"/>
    <hyperlink ref="E210" r:id="rId359"/>
    <hyperlink ref="F210" r:id="rId360"/>
    <hyperlink ref="E131" r:id="rId361"/>
    <hyperlink ref="F131" r:id="rId362"/>
    <hyperlink ref="E135" r:id="rId363"/>
    <hyperlink ref="F135" r:id="rId364"/>
    <hyperlink ref="E145" r:id="rId365"/>
    <hyperlink ref="F145" r:id="rId366"/>
    <hyperlink ref="E146" r:id="rId367"/>
    <hyperlink ref="E147" r:id="rId368"/>
    <hyperlink ref="F158" r:id="rId369"/>
    <hyperlink ref="E159" r:id="rId370"/>
    <hyperlink ref="F160" r:id="rId371"/>
    <hyperlink ref="E160" r:id="rId372"/>
    <hyperlink ref="E161" r:id="rId373"/>
    <hyperlink ref="F161" r:id="rId374"/>
    <hyperlink ref="E162" r:id="rId375"/>
    <hyperlink ref="F162" r:id="rId376"/>
    <hyperlink ref="E163" r:id="rId377"/>
    <hyperlink ref="F163" r:id="rId378"/>
    <hyperlink ref="E187" r:id="rId379"/>
    <hyperlink ref="F187" r:id="rId380"/>
    <hyperlink ref="E188" r:id="rId381"/>
    <hyperlink ref="F188" r:id="rId382"/>
    <hyperlink ref="E194" r:id="rId383"/>
    <hyperlink ref="F194" r:id="rId384"/>
    <hyperlink ref="E195" r:id="rId385"/>
    <hyperlink ref="F195" r:id="rId386"/>
    <hyperlink ref="E196" r:id="rId387"/>
    <hyperlink ref="F196" r:id="rId388"/>
    <hyperlink ref="E197" r:id="rId389"/>
    <hyperlink ref="E198" r:id="rId390"/>
    <hyperlink ref="E199" r:id="rId391"/>
    <hyperlink ref="E200" r:id="rId392"/>
    <hyperlink ref="E201" r:id="rId393"/>
    <hyperlink ref="E202" r:id="rId394"/>
    <hyperlink ref="E203" r:id="rId395"/>
    <hyperlink ref="E204" r:id="rId396"/>
    <hyperlink ref="F197" r:id="rId397"/>
    <hyperlink ref="F198" r:id="rId398"/>
    <hyperlink ref="F199" r:id="rId399"/>
    <hyperlink ref="F200" r:id="rId400"/>
    <hyperlink ref="F201" r:id="rId401"/>
    <hyperlink ref="F202" r:id="rId402"/>
    <hyperlink ref="F203" r:id="rId403"/>
    <hyperlink ref="F204" r:id="rId404"/>
    <hyperlink ref="E206" r:id="rId405"/>
    <hyperlink ref="F206" r:id="rId406"/>
    <hyperlink ref="E207" r:id="rId407"/>
    <hyperlink ref="E208" r:id="rId408"/>
    <hyperlink ref="E209" r:id="rId409"/>
    <hyperlink ref="F207" r:id="rId410"/>
    <hyperlink ref="F208" r:id="rId411"/>
    <hyperlink ref="F209" r:id="rId412"/>
    <hyperlink ref="E205" r:id="rId413"/>
    <hyperlink ref="F205" r:id="rId414"/>
    <hyperlink ref="E69" r:id="rId415"/>
    <hyperlink ref="D213" r:id="rId416" display="bookings@stjohnswaterloo.org"/>
    <hyperlink ref="D214" r:id="rId417" display="bookings@stjohnswaterloo.org"/>
    <hyperlink ref="E235" r:id="rId418"/>
    <hyperlink ref="E236" r:id="rId419"/>
    <hyperlink ref="F235" r:id="rId420"/>
    <hyperlink ref="F236" r:id="rId421"/>
    <hyperlink ref="E240" r:id="rId422"/>
    <hyperlink ref="F240" r:id="rId423"/>
    <hyperlink ref="E241" r:id="rId424"/>
    <hyperlink ref="E242" r:id="rId425"/>
    <hyperlink ref="E243" r:id="rId426"/>
    <hyperlink ref="E244" r:id="rId427"/>
    <hyperlink ref="E245" r:id="rId428"/>
    <hyperlink ref="E246" r:id="rId429"/>
    <hyperlink ref="E247" r:id="rId430"/>
    <hyperlink ref="E248" r:id="rId431"/>
    <hyperlink ref="F241" r:id="rId432"/>
    <hyperlink ref="F242" r:id="rId433"/>
    <hyperlink ref="F243" r:id="rId434"/>
    <hyperlink ref="F244" r:id="rId435"/>
    <hyperlink ref="F245" r:id="rId436"/>
    <hyperlink ref="F246" r:id="rId437"/>
    <hyperlink ref="F247" r:id="rId438"/>
    <hyperlink ref="F248" r:id="rId439"/>
  </hyperlinks>
  <pageMargins left="0.75" right="0.75" top="1" bottom="1" header="0.5" footer="0.5"/>
  <pageSetup paperSize="9" orientation="portrait" horizontalDpi="4294967292" verticalDpi="4294967292"/>
  <drawing r:id="rId4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workbookViewId="0">
      <selection activeCell="C1" sqref="C1:D1048576"/>
    </sheetView>
  </sheetViews>
  <sheetFormatPr defaultColWidth="10.625" defaultRowHeight="15.75" x14ac:dyDescent="0.25"/>
  <cols>
    <col min="1" max="1" width="33" customWidth="1"/>
    <col min="2" max="2" width="22.375" customWidth="1"/>
    <col min="3" max="3" width="45.5" customWidth="1"/>
  </cols>
  <sheetData>
    <row r="1" spans="1:19" x14ac:dyDescent="0.25">
      <c r="A1" s="2" t="s">
        <v>0</v>
      </c>
      <c r="B1" s="2" t="s">
        <v>188</v>
      </c>
      <c r="C1" s="2" t="s">
        <v>539</v>
      </c>
      <c r="D1" s="58" t="s">
        <v>570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571</v>
      </c>
      <c r="S1" s="58" t="s">
        <v>572</v>
      </c>
    </row>
    <row r="2" spans="1:19" x14ac:dyDescent="0.25">
      <c r="A2" s="21" t="s">
        <v>238</v>
      </c>
      <c r="B2" s="12" t="s">
        <v>246</v>
      </c>
      <c r="C2" s="12" t="str">
        <f>A2&amp;": "&amp;B2</f>
        <v>Lantern Arts Centre: Prayer Room</v>
      </c>
      <c r="D2" s="74">
        <v>5</v>
      </c>
      <c r="E2" s="23">
        <f>H2*3.2808399</f>
        <v>16.404199500000001</v>
      </c>
      <c r="F2" s="23">
        <f>I2*3.2808399</f>
        <v>16.404199500000001</v>
      </c>
      <c r="G2" s="17">
        <f>E2*F2</f>
        <v>269.09776123580025</v>
      </c>
      <c r="H2" s="37">
        <v>5</v>
      </c>
      <c r="I2" s="37">
        <v>5</v>
      </c>
      <c r="J2" s="37">
        <f t="shared" ref="J2:J30" si="0">H2*I2</f>
        <v>25</v>
      </c>
      <c r="K2" s="12" t="s">
        <v>21</v>
      </c>
      <c r="L2" s="12" t="s">
        <v>21</v>
      </c>
      <c r="M2" s="12" t="s">
        <v>21</v>
      </c>
      <c r="N2" s="12" t="s">
        <v>21</v>
      </c>
      <c r="O2" s="12" t="s">
        <v>21</v>
      </c>
      <c r="P2" s="12" t="s">
        <v>21</v>
      </c>
      <c r="Q2" s="12" t="s">
        <v>21</v>
      </c>
      <c r="R2" s="73">
        <f>D2*8</f>
        <v>40</v>
      </c>
      <c r="S2" s="73">
        <f>R2*5</f>
        <v>200</v>
      </c>
    </row>
    <row r="3" spans="1:19" x14ac:dyDescent="0.25">
      <c r="A3" s="33" t="s">
        <v>540</v>
      </c>
      <c r="B3" s="12" t="s">
        <v>774</v>
      </c>
      <c r="C3" s="12" t="str">
        <f>A3&amp;": "&amp;B3</f>
        <v>Young Actors Theatre: Basement Space</v>
      </c>
      <c r="D3" s="74">
        <v>7</v>
      </c>
      <c r="E3" s="12"/>
      <c r="F3" s="12"/>
      <c r="G3" s="14"/>
      <c r="H3" s="51">
        <v>5.5</v>
      </c>
      <c r="I3" s="51">
        <v>5.0999999999999996</v>
      </c>
      <c r="J3" s="37">
        <f t="shared" si="0"/>
        <v>28.049999999999997</v>
      </c>
      <c r="K3" s="12" t="s">
        <v>9</v>
      </c>
      <c r="L3" s="12" t="s">
        <v>21</v>
      </c>
      <c r="M3" s="12" t="s">
        <v>21</v>
      </c>
      <c r="N3" s="12" t="s">
        <v>21</v>
      </c>
      <c r="O3" s="12" t="s">
        <v>21</v>
      </c>
      <c r="P3" s="12" t="s">
        <v>21</v>
      </c>
      <c r="Q3" s="12" t="s">
        <v>21</v>
      </c>
      <c r="R3" s="74">
        <v>50</v>
      </c>
      <c r="S3" s="74">
        <v>250</v>
      </c>
    </row>
    <row r="4" spans="1:19" x14ac:dyDescent="0.25">
      <c r="A4" s="21" t="s">
        <v>73</v>
      </c>
      <c r="B4" s="12" t="s">
        <v>38</v>
      </c>
      <c r="C4" s="12" t="str">
        <f>A4&amp;": "&amp;B4</f>
        <v>Arch 468: Single space</v>
      </c>
      <c r="D4" s="73">
        <f>R4/8</f>
        <v>8.125</v>
      </c>
      <c r="E4" s="12">
        <v>17</v>
      </c>
      <c r="F4" s="12">
        <v>20</v>
      </c>
      <c r="G4" s="17">
        <f t="shared" ref="G4:G21" si="1">E4*F4</f>
        <v>340</v>
      </c>
      <c r="H4" s="37">
        <v>5.3</v>
      </c>
      <c r="I4" s="37">
        <v>6.1</v>
      </c>
      <c r="J4" s="37">
        <f t="shared" si="0"/>
        <v>32.33</v>
      </c>
      <c r="K4" s="12" t="s">
        <v>21</v>
      </c>
      <c r="L4" s="12" t="s">
        <v>21</v>
      </c>
      <c r="M4" s="12" t="s">
        <v>9</v>
      </c>
      <c r="N4" s="12" t="s">
        <v>9</v>
      </c>
      <c r="O4" s="12" t="s">
        <v>9</v>
      </c>
      <c r="P4" s="12" t="s">
        <v>9</v>
      </c>
      <c r="Q4" s="12" t="s">
        <v>21</v>
      </c>
      <c r="R4" s="74">
        <v>65</v>
      </c>
      <c r="S4" s="73">
        <f>R4*5</f>
        <v>325</v>
      </c>
    </row>
    <row r="5" spans="1:19" x14ac:dyDescent="0.25">
      <c r="A5" s="6" t="s">
        <v>506</v>
      </c>
      <c r="B5" s="8" t="s">
        <v>512</v>
      </c>
      <c r="C5" s="12" t="str">
        <f>A5&amp;": "&amp;B5</f>
        <v>Chisenhale Dance Space: Small Studio</v>
      </c>
      <c r="D5" s="62">
        <v>9</v>
      </c>
      <c r="E5" s="13">
        <f t="shared" ref="E5:F9" si="2">H5*3.2808399</f>
        <v>26.246719200000001</v>
      </c>
      <c r="F5" s="13">
        <f t="shared" si="2"/>
        <v>20.34120738</v>
      </c>
      <c r="G5" s="14">
        <f t="shared" si="1"/>
        <v>533.88995829182772</v>
      </c>
      <c r="H5" s="50">
        <v>8</v>
      </c>
      <c r="I5" s="50">
        <v>6.2</v>
      </c>
      <c r="J5" s="50">
        <f t="shared" si="0"/>
        <v>49.6</v>
      </c>
      <c r="K5" s="8" t="s">
        <v>9</v>
      </c>
      <c r="L5" s="8" t="s">
        <v>21</v>
      </c>
      <c r="M5" s="8" t="s">
        <v>9</v>
      </c>
      <c r="N5" s="8" t="s">
        <v>21</v>
      </c>
      <c r="O5" s="8" t="s">
        <v>9</v>
      </c>
      <c r="P5" s="8" t="s">
        <v>21</v>
      </c>
      <c r="Q5" s="8" t="s">
        <v>9</v>
      </c>
      <c r="R5" s="71">
        <f>D5*8</f>
        <v>72</v>
      </c>
      <c r="S5" s="71">
        <f>5*R5</f>
        <v>360</v>
      </c>
    </row>
    <row r="6" spans="1:19" x14ac:dyDescent="0.25">
      <c r="A6" s="6" t="s">
        <v>751</v>
      </c>
      <c r="B6" s="8" t="s">
        <v>767</v>
      </c>
      <c r="C6" s="12" t="str">
        <f t="shared" ref="C6:C8" si="3">A6&amp;": "&amp;B6</f>
        <v>Theatre Delicatessen: Rehearsal Studio 1</v>
      </c>
      <c r="D6" s="62">
        <v>10</v>
      </c>
      <c r="E6" s="13">
        <f t="shared" si="2"/>
        <v>24.606299249999999</v>
      </c>
      <c r="F6" s="13">
        <f t="shared" si="2"/>
        <v>22.965879300000001</v>
      </c>
      <c r="G6" s="14">
        <f t="shared" si="1"/>
        <v>565.10529859518056</v>
      </c>
      <c r="H6" s="50">
        <v>7.5</v>
      </c>
      <c r="I6" s="50">
        <v>7</v>
      </c>
      <c r="J6" s="50">
        <f t="shared" si="0"/>
        <v>52.5</v>
      </c>
      <c r="K6" s="8" t="s">
        <v>9</v>
      </c>
      <c r="L6" s="8" t="s">
        <v>21</v>
      </c>
      <c r="M6" s="8" t="s">
        <v>21</v>
      </c>
      <c r="N6" s="8" t="s">
        <v>21</v>
      </c>
      <c r="O6" s="8" t="s">
        <v>21</v>
      </c>
      <c r="P6" s="8" t="s">
        <v>21</v>
      </c>
      <c r="Q6" s="8" t="s">
        <v>21</v>
      </c>
      <c r="R6" s="71">
        <f>D6*8</f>
        <v>80</v>
      </c>
      <c r="S6" s="71">
        <f t="shared" ref="S6:S16" si="4">R6*5</f>
        <v>400</v>
      </c>
    </row>
    <row r="7" spans="1:19" x14ac:dyDescent="0.25">
      <c r="A7" s="6" t="s">
        <v>751</v>
      </c>
      <c r="B7" s="8" t="s">
        <v>769</v>
      </c>
      <c r="C7" s="12" t="str">
        <f t="shared" si="3"/>
        <v>Theatre Delicatessen: Rehearsal Studio 4</v>
      </c>
      <c r="D7" s="62">
        <v>10</v>
      </c>
      <c r="E7" s="13">
        <f t="shared" si="2"/>
        <v>22.965879300000001</v>
      </c>
      <c r="F7" s="13">
        <f t="shared" si="2"/>
        <v>19.685039400000001</v>
      </c>
      <c r="G7" s="14">
        <f t="shared" si="1"/>
        <v>452.08423887614447</v>
      </c>
      <c r="H7" s="50">
        <v>7</v>
      </c>
      <c r="I7" s="50">
        <v>6</v>
      </c>
      <c r="J7" s="50">
        <f t="shared" si="0"/>
        <v>42</v>
      </c>
      <c r="K7" s="8" t="s">
        <v>9</v>
      </c>
      <c r="L7" s="8" t="s">
        <v>21</v>
      </c>
      <c r="M7" s="8" t="s">
        <v>21</v>
      </c>
      <c r="N7" s="8" t="s">
        <v>21</v>
      </c>
      <c r="O7" s="8" t="s">
        <v>21</v>
      </c>
      <c r="P7" s="8" t="s">
        <v>21</v>
      </c>
      <c r="Q7" s="8" t="s">
        <v>21</v>
      </c>
      <c r="R7" s="71">
        <f>D7*8</f>
        <v>80</v>
      </c>
      <c r="S7" s="71">
        <f t="shared" si="4"/>
        <v>400</v>
      </c>
    </row>
    <row r="8" spans="1:19" x14ac:dyDescent="0.25">
      <c r="A8" s="6" t="s">
        <v>751</v>
      </c>
      <c r="B8" s="8" t="s">
        <v>770</v>
      </c>
      <c r="C8" s="12" t="str">
        <f t="shared" si="3"/>
        <v>Theatre Delicatessen: Rehearsal Studio 3</v>
      </c>
      <c r="D8" s="62">
        <v>10</v>
      </c>
      <c r="E8" s="13">
        <f t="shared" si="2"/>
        <v>22.965879300000001</v>
      </c>
      <c r="F8" s="13">
        <f t="shared" si="2"/>
        <v>19.685039400000001</v>
      </c>
      <c r="G8" s="14">
        <f t="shared" si="1"/>
        <v>452.08423887614447</v>
      </c>
      <c r="H8" s="50">
        <v>7</v>
      </c>
      <c r="I8" s="50">
        <v>6</v>
      </c>
      <c r="J8" s="50">
        <f t="shared" si="0"/>
        <v>42</v>
      </c>
      <c r="K8" s="8" t="s">
        <v>9</v>
      </c>
      <c r="L8" s="8" t="s">
        <v>21</v>
      </c>
      <c r="M8" s="8" t="s">
        <v>21</v>
      </c>
      <c r="N8" s="8" t="s">
        <v>21</v>
      </c>
      <c r="O8" s="8" t="s">
        <v>21</v>
      </c>
      <c r="P8" s="8" t="s">
        <v>21</v>
      </c>
      <c r="Q8" s="8" t="s">
        <v>21</v>
      </c>
      <c r="R8" s="71">
        <f>D8*8</f>
        <v>80</v>
      </c>
      <c r="S8" s="71">
        <f t="shared" si="4"/>
        <v>400</v>
      </c>
    </row>
    <row r="9" spans="1:19" x14ac:dyDescent="0.25">
      <c r="A9" s="6" t="s">
        <v>401</v>
      </c>
      <c r="B9" s="25" t="s">
        <v>165</v>
      </c>
      <c r="C9" s="12" t="str">
        <f t="shared" ref="C9:C42" si="5">A9&amp;": "&amp;B9</f>
        <v>St George's Church Bloomsbury: Meeting Room</v>
      </c>
      <c r="D9" s="71">
        <f>R9/8</f>
        <v>10.625</v>
      </c>
      <c r="E9" s="23">
        <f t="shared" si="2"/>
        <v>19.685039400000001</v>
      </c>
      <c r="F9" s="23">
        <f t="shared" si="2"/>
        <v>8.2020997500000004</v>
      </c>
      <c r="G9" s="23">
        <f t="shared" si="1"/>
        <v>161.45865674148016</v>
      </c>
      <c r="H9" s="50">
        <v>6</v>
      </c>
      <c r="I9" s="50">
        <v>2.5</v>
      </c>
      <c r="J9" s="50">
        <f t="shared" si="0"/>
        <v>15</v>
      </c>
      <c r="K9" s="8" t="s">
        <v>21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8" t="s">
        <v>21</v>
      </c>
      <c r="R9" s="62">
        <v>85</v>
      </c>
      <c r="S9" s="71">
        <f t="shared" si="4"/>
        <v>425</v>
      </c>
    </row>
    <row r="10" spans="1:19" x14ac:dyDescent="0.25">
      <c r="A10" s="21" t="s">
        <v>109</v>
      </c>
      <c r="B10" s="21" t="s">
        <v>38</v>
      </c>
      <c r="C10" s="12" t="str">
        <f t="shared" si="5"/>
        <v>Calder Theatre Bookshop: Single space</v>
      </c>
      <c r="D10" s="74">
        <v>12</v>
      </c>
      <c r="E10" s="23">
        <v>17</v>
      </c>
      <c r="F10" s="23">
        <v>27</v>
      </c>
      <c r="G10" s="23">
        <f t="shared" si="1"/>
        <v>459</v>
      </c>
      <c r="H10" s="51">
        <f>E10*0.3048</f>
        <v>5.1816000000000004</v>
      </c>
      <c r="I10" s="51">
        <f>F10*0.3048</f>
        <v>8.2295999999999996</v>
      </c>
      <c r="J10" s="51">
        <f t="shared" si="0"/>
        <v>42.642495359999998</v>
      </c>
      <c r="K10" s="21" t="s">
        <v>9</v>
      </c>
      <c r="L10" s="21" t="s">
        <v>21</v>
      </c>
      <c r="M10" s="21" t="s">
        <v>21</v>
      </c>
      <c r="N10" s="21" t="s">
        <v>21</v>
      </c>
      <c r="O10" s="21" t="s">
        <v>21</v>
      </c>
      <c r="P10" s="21" t="s">
        <v>9</v>
      </c>
      <c r="Q10" s="21" t="s">
        <v>21</v>
      </c>
      <c r="R10" s="73">
        <f t="shared" ref="R10:R16" si="6">D10*8</f>
        <v>96</v>
      </c>
      <c r="S10" s="73">
        <f t="shared" si="4"/>
        <v>480</v>
      </c>
    </row>
    <row r="11" spans="1:19" x14ac:dyDescent="0.25">
      <c r="A11" s="6" t="s">
        <v>513</v>
      </c>
      <c r="B11" s="8" t="s">
        <v>519</v>
      </c>
      <c r="C11" s="12" t="str">
        <f t="shared" si="5"/>
        <v>Dance Research Studio: DRS</v>
      </c>
      <c r="D11" s="74">
        <v>12</v>
      </c>
      <c r="E11" s="13">
        <f t="shared" ref="E11:E21" si="7">H11*3.2808399</f>
        <v>32.808399000000001</v>
      </c>
      <c r="F11" s="13">
        <f t="shared" ref="F11:F21" si="8">I11*3.2808399</f>
        <v>22.965879300000001</v>
      </c>
      <c r="G11" s="14">
        <f t="shared" si="1"/>
        <v>753.47373146024074</v>
      </c>
      <c r="H11" s="50">
        <v>10</v>
      </c>
      <c r="I11" s="50">
        <v>7</v>
      </c>
      <c r="J11" s="50">
        <f t="shared" si="0"/>
        <v>70</v>
      </c>
      <c r="K11" s="8" t="s">
        <v>9</v>
      </c>
      <c r="L11" s="8" t="s">
        <v>9</v>
      </c>
      <c r="M11" s="8" t="s">
        <v>9</v>
      </c>
      <c r="N11" s="8" t="s">
        <v>21</v>
      </c>
      <c r="O11" s="8" t="s">
        <v>9</v>
      </c>
      <c r="P11" s="8" t="s">
        <v>9</v>
      </c>
      <c r="Q11" s="8" t="s">
        <v>9</v>
      </c>
      <c r="R11" s="71">
        <f t="shared" si="6"/>
        <v>96</v>
      </c>
      <c r="S11" s="71">
        <f t="shared" si="4"/>
        <v>480</v>
      </c>
    </row>
    <row r="12" spans="1:19" x14ac:dyDescent="0.25">
      <c r="A12" s="21" t="s">
        <v>174</v>
      </c>
      <c r="B12" s="21" t="s">
        <v>88</v>
      </c>
      <c r="C12" s="12" t="str">
        <f t="shared" si="5"/>
        <v>Etcetera Theatre: Theatre</v>
      </c>
      <c r="D12" s="74">
        <v>12</v>
      </c>
      <c r="E12" s="23">
        <f t="shared" si="7"/>
        <v>17.716535460000003</v>
      </c>
      <c r="F12" s="23">
        <f t="shared" si="8"/>
        <v>12.139107630000002</v>
      </c>
      <c r="G12" s="23">
        <f t="shared" si="1"/>
        <v>215.06293077965162</v>
      </c>
      <c r="H12" s="51">
        <v>5.4</v>
      </c>
      <c r="I12" s="51">
        <v>3.7</v>
      </c>
      <c r="J12" s="51">
        <f t="shared" si="0"/>
        <v>19.980000000000004</v>
      </c>
      <c r="K12" s="23" t="s">
        <v>21</v>
      </c>
      <c r="L12" s="23" t="s">
        <v>21</v>
      </c>
      <c r="M12" s="23" t="s">
        <v>9</v>
      </c>
      <c r="N12" s="23" t="s">
        <v>9</v>
      </c>
      <c r="O12" s="23" t="s">
        <v>21</v>
      </c>
      <c r="P12" s="23" t="s">
        <v>21</v>
      </c>
      <c r="Q12" s="23" t="s">
        <v>21</v>
      </c>
      <c r="R12" s="73">
        <f t="shared" si="6"/>
        <v>96</v>
      </c>
      <c r="S12" s="73">
        <f t="shared" si="4"/>
        <v>480</v>
      </c>
    </row>
    <row r="13" spans="1:19" x14ac:dyDescent="0.25">
      <c r="A13" s="6" t="s">
        <v>751</v>
      </c>
      <c r="B13" s="8" t="s">
        <v>768</v>
      </c>
      <c r="C13" s="12" t="str">
        <f t="shared" si="5"/>
        <v>Theatre Delicatessen: Rehearsal Studio 2</v>
      </c>
      <c r="D13" s="62">
        <v>12</v>
      </c>
      <c r="E13" s="13">
        <f t="shared" si="7"/>
        <v>36.089238899999998</v>
      </c>
      <c r="F13" s="13">
        <f t="shared" si="8"/>
        <v>22.965879300000001</v>
      </c>
      <c r="G13" s="14">
        <f t="shared" si="1"/>
        <v>828.82110460626473</v>
      </c>
      <c r="H13" s="50">
        <v>11</v>
      </c>
      <c r="I13" s="50">
        <v>7</v>
      </c>
      <c r="J13" s="50">
        <f t="shared" si="0"/>
        <v>77</v>
      </c>
      <c r="K13" s="8" t="s">
        <v>9</v>
      </c>
      <c r="L13" s="8" t="s">
        <v>21</v>
      </c>
      <c r="M13" s="8" t="s">
        <v>21</v>
      </c>
      <c r="N13" s="8" t="s">
        <v>21</v>
      </c>
      <c r="O13" s="8" t="s">
        <v>21</v>
      </c>
      <c r="P13" s="8" t="s">
        <v>21</v>
      </c>
      <c r="Q13" s="8" t="s">
        <v>21</v>
      </c>
      <c r="R13" s="71">
        <f t="shared" si="6"/>
        <v>96</v>
      </c>
      <c r="S13" s="71">
        <f t="shared" si="4"/>
        <v>480</v>
      </c>
    </row>
    <row r="14" spans="1:19" x14ac:dyDescent="0.25">
      <c r="A14" s="6" t="s">
        <v>751</v>
      </c>
      <c r="B14" s="8" t="s">
        <v>771</v>
      </c>
      <c r="C14" s="12" t="str">
        <f t="shared" si="5"/>
        <v>Theatre Delicatessen: Rehearsal Studio 5</v>
      </c>
      <c r="D14" s="62">
        <v>12</v>
      </c>
      <c r="E14" s="13">
        <f t="shared" si="7"/>
        <v>36.089238899999998</v>
      </c>
      <c r="F14" s="13">
        <f t="shared" si="8"/>
        <v>16.404199500000001</v>
      </c>
      <c r="G14" s="14">
        <f t="shared" si="1"/>
        <v>592.0150747187605</v>
      </c>
      <c r="H14" s="50">
        <v>11</v>
      </c>
      <c r="I14" s="50">
        <v>5</v>
      </c>
      <c r="J14" s="50">
        <f t="shared" si="0"/>
        <v>55</v>
      </c>
      <c r="K14" s="8" t="s">
        <v>9</v>
      </c>
      <c r="L14" s="8" t="s">
        <v>21</v>
      </c>
      <c r="M14" s="8" t="s">
        <v>21</v>
      </c>
      <c r="N14" s="8" t="s">
        <v>21</v>
      </c>
      <c r="O14" s="8" t="s">
        <v>21</v>
      </c>
      <c r="P14" s="8" t="s">
        <v>21</v>
      </c>
      <c r="Q14" s="8" t="s">
        <v>21</v>
      </c>
      <c r="R14" s="71">
        <f t="shared" si="6"/>
        <v>96</v>
      </c>
      <c r="S14" s="71">
        <f t="shared" si="4"/>
        <v>480</v>
      </c>
    </row>
    <row r="15" spans="1:19" x14ac:dyDescent="0.25">
      <c r="A15" s="6" t="s">
        <v>751</v>
      </c>
      <c r="B15" s="8" t="s">
        <v>772</v>
      </c>
      <c r="C15" s="12" t="str">
        <f t="shared" si="5"/>
        <v>Theatre Delicatessen: Rehearsal Studio 6</v>
      </c>
      <c r="D15" s="62">
        <v>12</v>
      </c>
      <c r="E15" s="13">
        <f t="shared" si="7"/>
        <v>36.089238899999998</v>
      </c>
      <c r="F15" s="13">
        <f t="shared" si="8"/>
        <v>21.325459350000003</v>
      </c>
      <c r="G15" s="14">
        <f t="shared" si="1"/>
        <v>769.61959713438875</v>
      </c>
      <c r="H15" s="50">
        <v>11</v>
      </c>
      <c r="I15" s="50">
        <v>6.5</v>
      </c>
      <c r="J15" s="50">
        <f t="shared" si="0"/>
        <v>71.5</v>
      </c>
      <c r="K15" s="8" t="s">
        <v>9</v>
      </c>
      <c r="L15" s="8" t="s">
        <v>21</v>
      </c>
      <c r="M15" s="8" t="s">
        <v>21</v>
      </c>
      <c r="N15" s="8" t="s">
        <v>21</v>
      </c>
      <c r="O15" s="8" t="s">
        <v>21</v>
      </c>
      <c r="P15" s="8" t="s">
        <v>21</v>
      </c>
      <c r="Q15" s="8" t="s">
        <v>21</v>
      </c>
      <c r="R15" s="71">
        <f t="shared" si="6"/>
        <v>96</v>
      </c>
      <c r="S15" s="71">
        <f t="shared" si="4"/>
        <v>480</v>
      </c>
    </row>
    <row r="16" spans="1:19" x14ac:dyDescent="0.25">
      <c r="A16" s="6" t="s">
        <v>751</v>
      </c>
      <c r="B16" s="8" t="s">
        <v>773</v>
      </c>
      <c r="C16" s="12" t="str">
        <f t="shared" si="5"/>
        <v>Theatre Delicatessen: Rehearsal Studio 7</v>
      </c>
      <c r="D16" s="62">
        <v>12</v>
      </c>
      <c r="E16" s="13">
        <f t="shared" si="7"/>
        <v>36.089238899999998</v>
      </c>
      <c r="F16" s="13">
        <f t="shared" si="8"/>
        <v>21.325459350000003</v>
      </c>
      <c r="G16" s="14">
        <f t="shared" si="1"/>
        <v>769.61959713438875</v>
      </c>
      <c r="H16" s="50">
        <v>11</v>
      </c>
      <c r="I16" s="50">
        <v>6.5</v>
      </c>
      <c r="J16" s="50">
        <f t="shared" si="0"/>
        <v>71.5</v>
      </c>
      <c r="K16" s="8" t="s">
        <v>9</v>
      </c>
      <c r="L16" s="8" t="s">
        <v>21</v>
      </c>
      <c r="M16" s="8" t="s">
        <v>21</v>
      </c>
      <c r="N16" s="8" t="s">
        <v>21</v>
      </c>
      <c r="O16" s="8" t="s">
        <v>21</v>
      </c>
      <c r="P16" s="8" t="s">
        <v>21</v>
      </c>
      <c r="Q16" s="8" t="s">
        <v>21</v>
      </c>
      <c r="R16" s="71">
        <f t="shared" si="6"/>
        <v>96</v>
      </c>
      <c r="S16" s="71">
        <f t="shared" si="4"/>
        <v>480</v>
      </c>
    </row>
    <row r="17" spans="1:19" x14ac:dyDescent="0.25">
      <c r="A17" s="21" t="s">
        <v>131</v>
      </c>
      <c r="B17" s="21" t="s">
        <v>108</v>
      </c>
      <c r="C17" s="12" t="str">
        <f t="shared" si="5"/>
        <v>Clapham Community Project: Lower Hall</v>
      </c>
      <c r="D17" s="73">
        <f t="shared" ref="D17:D30" si="9">R17/8</f>
        <v>12.5</v>
      </c>
      <c r="E17" s="23">
        <f t="shared" si="7"/>
        <v>30.019685085000003</v>
      </c>
      <c r="F17" s="23">
        <f t="shared" si="8"/>
        <v>25.984252008000002</v>
      </c>
      <c r="G17" s="17">
        <f t="shared" si="1"/>
        <v>780.03906244943903</v>
      </c>
      <c r="H17" s="37">
        <v>9.15</v>
      </c>
      <c r="I17" s="37">
        <v>7.92</v>
      </c>
      <c r="J17" s="37">
        <f t="shared" si="0"/>
        <v>72.468000000000004</v>
      </c>
      <c r="K17" s="23" t="s">
        <v>9</v>
      </c>
      <c r="L17" s="23" t="s">
        <v>9</v>
      </c>
      <c r="M17" s="23" t="s">
        <v>9</v>
      </c>
      <c r="N17" s="23" t="s">
        <v>21</v>
      </c>
      <c r="O17" s="23" t="s">
        <v>21</v>
      </c>
      <c r="P17" s="23" t="s">
        <v>9</v>
      </c>
      <c r="Q17" s="23" t="s">
        <v>21</v>
      </c>
      <c r="R17" s="74">
        <v>100</v>
      </c>
      <c r="S17" s="73">
        <f>(R17*5)*0.9</f>
        <v>450</v>
      </c>
    </row>
    <row r="18" spans="1:19" x14ac:dyDescent="0.25">
      <c r="A18" s="21" t="s">
        <v>131</v>
      </c>
      <c r="B18" s="21" t="s">
        <v>138</v>
      </c>
      <c r="C18" s="12" t="str">
        <f t="shared" si="5"/>
        <v>Clapham Community Project: Harlequin Room</v>
      </c>
      <c r="D18" s="73">
        <f t="shared" si="9"/>
        <v>12.5</v>
      </c>
      <c r="E18" s="23">
        <f t="shared" si="7"/>
        <v>26.870078781</v>
      </c>
      <c r="F18" s="23">
        <f t="shared" si="8"/>
        <v>14.566929156000002</v>
      </c>
      <c r="G18" s="17">
        <f t="shared" si="1"/>
        <v>391.41453401896592</v>
      </c>
      <c r="H18" s="37">
        <v>8.19</v>
      </c>
      <c r="I18" s="37">
        <v>4.4400000000000004</v>
      </c>
      <c r="J18" s="37">
        <f t="shared" si="0"/>
        <v>36.363599999999998</v>
      </c>
      <c r="K18" s="23" t="s">
        <v>9</v>
      </c>
      <c r="L18" s="23" t="s">
        <v>9</v>
      </c>
      <c r="M18" s="23" t="s">
        <v>21</v>
      </c>
      <c r="N18" s="23" t="s">
        <v>21</v>
      </c>
      <c r="O18" s="23" t="s">
        <v>9</v>
      </c>
      <c r="P18" s="23" t="s">
        <v>21</v>
      </c>
      <c r="Q18" s="23" t="s">
        <v>21</v>
      </c>
      <c r="R18" s="74">
        <v>100</v>
      </c>
      <c r="S18" s="73">
        <f>(R18*5)*0.9</f>
        <v>450</v>
      </c>
    </row>
    <row r="19" spans="1:19" x14ac:dyDescent="0.25">
      <c r="A19" s="6" t="s">
        <v>416</v>
      </c>
      <c r="B19" s="25" t="s">
        <v>65</v>
      </c>
      <c r="C19" s="12" t="str">
        <f t="shared" si="5"/>
        <v>Half Moon Young People's Theatre: Red Room</v>
      </c>
      <c r="D19" s="73">
        <f t="shared" si="9"/>
        <v>12.5</v>
      </c>
      <c r="E19" s="13">
        <f t="shared" si="7"/>
        <v>14.829396348</v>
      </c>
      <c r="F19" s="13">
        <f t="shared" si="8"/>
        <v>18.864829425</v>
      </c>
      <c r="G19" s="14">
        <f t="shared" si="1"/>
        <v>279.75403258073794</v>
      </c>
      <c r="H19" s="50">
        <v>4.5199999999999996</v>
      </c>
      <c r="I19" s="50">
        <v>5.75</v>
      </c>
      <c r="J19" s="50">
        <f t="shared" si="0"/>
        <v>25.99</v>
      </c>
      <c r="K19" s="8" t="s">
        <v>21</v>
      </c>
      <c r="L19" s="8" t="s">
        <v>21</v>
      </c>
      <c r="M19" s="8" t="s">
        <v>21</v>
      </c>
      <c r="N19" s="8" t="s">
        <v>21</v>
      </c>
      <c r="O19" s="8" t="s">
        <v>21</v>
      </c>
      <c r="P19" s="8" t="s">
        <v>21</v>
      </c>
      <c r="Q19" s="8" t="s">
        <v>21</v>
      </c>
      <c r="R19" s="62">
        <v>100</v>
      </c>
      <c r="S19" s="73">
        <f>R19*5</f>
        <v>500</v>
      </c>
    </row>
    <row r="20" spans="1:19" x14ac:dyDescent="0.25">
      <c r="A20" s="21" t="s">
        <v>208</v>
      </c>
      <c r="B20" s="21" t="s">
        <v>275</v>
      </c>
      <c r="C20" s="12" t="str">
        <f t="shared" si="5"/>
        <v>Holy Trinity W6: Carini Room</v>
      </c>
      <c r="D20" s="73">
        <f t="shared" si="9"/>
        <v>12.5</v>
      </c>
      <c r="E20" s="23">
        <f t="shared" si="7"/>
        <v>13.123359600000001</v>
      </c>
      <c r="F20" s="23">
        <f t="shared" si="8"/>
        <v>18.044619449999999</v>
      </c>
      <c r="G20" s="23">
        <f t="shared" si="1"/>
        <v>236.80602988750422</v>
      </c>
      <c r="H20" s="51">
        <v>4</v>
      </c>
      <c r="I20" s="51">
        <v>5.5</v>
      </c>
      <c r="J20" s="51">
        <f t="shared" si="0"/>
        <v>22</v>
      </c>
      <c r="K20" s="21" t="s">
        <v>9</v>
      </c>
      <c r="L20" s="21" t="s">
        <v>9</v>
      </c>
      <c r="M20" s="21" t="s">
        <v>9</v>
      </c>
      <c r="N20" s="21" t="s">
        <v>21</v>
      </c>
      <c r="O20" s="21" t="s">
        <v>21</v>
      </c>
      <c r="P20" s="21" t="s">
        <v>21</v>
      </c>
      <c r="Q20" s="21" t="s">
        <v>21</v>
      </c>
      <c r="R20" s="74">
        <v>100</v>
      </c>
      <c r="S20" s="73">
        <f>R20*5</f>
        <v>500</v>
      </c>
    </row>
    <row r="21" spans="1:19" x14ac:dyDescent="0.25">
      <c r="A21" s="21" t="s">
        <v>309</v>
      </c>
      <c r="B21" s="21" t="s">
        <v>253</v>
      </c>
      <c r="C21" s="12" t="str">
        <f t="shared" si="5"/>
        <v>Out of Joint: Rehearsal Room</v>
      </c>
      <c r="D21" s="73">
        <f t="shared" si="9"/>
        <v>12.5</v>
      </c>
      <c r="E21" s="23">
        <f t="shared" si="7"/>
        <v>35.761154910000002</v>
      </c>
      <c r="F21" s="23">
        <f t="shared" si="8"/>
        <v>23.293963290000001</v>
      </c>
      <c r="G21" s="23">
        <f t="shared" si="1"/>
        <v>833.01902968154332</v>
      </c>
      <c r="H21" s="51">
        <v>10.9</v>
      </c>
      <c r="I21" s="51">
        <v>7.1</v>
      </c>
      <c r="J21" s="51">
        <f t="shared" si="0"/>
        <v>77.39</v>
      </c>
      <c r="K21" s="21" t="s">
        <v>21</v>
      </c>
      <c r="L21" s="21" t="s">
        <v>21</v>
      </c>
      <c r="M21" s="21" t="s">
        <v>21</v>
      </c>
      <c r="N21" s="21" t="s">
        <v>21</v>
      </c>
      <c r="O21" s="21" t="s">
        <v>21</v>
      </c>
      <c r="P21" s="21" t="s">
        <v>21</v>
      </c>
      <c r="Q21" s="21" t="s">
        <v>21</v>
      </c>
      <c r="R21" s="73">
        <v>100</v>
      </c>
      <c r="S21" s="73">
        <v>500</v>
      </c>
    </row>
    <row r="22" spans="1:19" x14ac:dyDescent="0.25">
      <c r="A22" s="21" t="s">
        <v>666</v>
      </c>
      <c r="B22" s="21" t="s">
        <v>673</v>
      </c>
      <c r="C22" s="12" t="str">
        <f t="shared" si="5"/>
        <v>Park Theatre: Morris Space</v>
      </c>
      <c r="D22" s="73">
        <f t="shared" si="9"/>
        <v>12.75</v>
      </c>
      <c r="E22" s="12"/>
      <c r="F22" s="12"/>
      <c r="G22" s="23"/>
      <c r="H22" s="51">
        <v>10</v>
      </c>
      <c r="I22" s="51">
        <v>6</v>
      </c>
      <c r="J22" s="37">
        <f t="shared" si="0"/>
        <v>60</v>
      </c>
      <c r="K22" s="21" t="s">
        <v>9</v>
      </c>
      <c r="L22" s="21" t="s">
        <v>21</v>
      </c>
      <c r="M22" s="21" t="s">
        <v>9</v>
      </c>
      <c r="N22" s="21" t="s">
        <v>9</v>
      </c>
      <c r="O22" s="21" t="s">
        <v>21</v>
      </c>
      <c r="P22" s="21" t="s">
        <v>9</v>
      </c>
      <c r="Q22" s="21" t="s">
        <v>21</v>
      </c>
      <c r="R22" s="73">
        <f>S22/5</f>
        <v>102</v>
      </c>
      <c r="S22" s="74">
        <f>1.2*425</f>
        <v>510</v>
      </c>
    </row>
    <row r="23" spans="1:19" x14ac:dyDescent="0.25">
      <c r="A23" s="21" t="s">
        <v>316</v>
      </c>
      <c r="B23" s="21" t="s">
        <v>663</v>
      </c>
      <c r="C23" s="12" t="str">
        <f t="shared" si="5"/>
        <v>Oval House: Blue Studio</v>
      </c>
      <c r="D23" s="73">
        <f t="shared" si="9"/>
        <v>13.5</v>
      </c>
      <c r="E23" s="23">
        <f t="shared" ref="E23:F30" si="10">H23*3.2808399</f>
        <v>18.700787430000002</v>
      </c>
      <c r="F23" s="23">
        <f t="shared" si="10"/>
        <v>16.404199500000001</v>
      </c>
      <c r="G23" s="23">
        <f t="shared" ref="G23:G30" si="11">E23*F23</f>
        <v>306.77144780881235</v>
      </c>
      <c r="H23" s="51">
        <v>5.7</v>
      </c>
      <c r="I23" s="51">
        <v>5</v>
      </c>
      <c r="J23" s="37">
        <f t="shared" si="0"/>
        <v>28.5</v>
      </c>
      <c r="K23" s="21" t="s">
        <v>21</v>
      </c>
      <c r="L23" s="21" t="s">
        <v>21</v>
      </c>
      <c r="M23" s="21" t="s">
        <v>21</v>
      </c>
      <c r="N23" s="21" t="s">
        <v>21</v>
      </c>
      <c r="O23" s="21" t="s">
        <v>21</v>
      </c>
      <c r="P23" s="21" t="s">
        <v>21</v>
      </c>
      <c r="Q23" s="21" t="s">
        <v>21</v>
      </c>
      <c r="R23" s="74">
        <v>108</v>
      </c>
      <c r="S23" s="74">
        <v>480</v>
      </c>
    </row>
    <row r="24" spans="1:19" x14ac:dyDescent="0.25">
      <c r="A24" s="6" t="s">
        <v>432</v>
      </c>
      <c r="B24" s="25" t="s">
        <v>436</v>
      </c>
      <c r="C24" s="12" t="str">
        <f t="shared" si="5"/>
        <v>Pleasance Theatre: White Room</v>
      </c>
      <c r="D24" s="71">
        <f t="shared" si="9"/>
        <v>13.5</v>
      </c>
      <c r="E24" s="13">
        <f t="shared" si="10"/>
        <v>26.246719200000001</v>
      </c>
      <c r="F24" s="13">
        <f t="shared" si="10"/>
        <v>13.123359600000001</v>
      </c>
      <c r="G24" s="14">
        <f t="shared" si="11"/>
        <v>344.44513438182435</v>
      </c>
      <c r="H24" s="50">
        <v>8</v>
      </c>
      <c r="I24" s="50">
        <v>4</v>
      </c>
      <c r="J24" s="50">
        <f t="shared" si="0"/>
        <v>32</v>
      </c>
      <c r="K24" s="8" t="s">
        <v>21</v>
      </c>
      <c r="L24" s="8" t="s">
        <v>21</v>
      </c>
      <c r="M24" s="8" t="s">
        <v>21</v>
      </c>
      <c r="N24" s="8" t="s">
        <v>21</v>
      </c>
      <c r="O24" s="8" t="s">
        <v>21</v>
      </c>
      <c r="P24" s="8" t="s">
        <v>21</v>
      </c>
      <c r="Q24" s="8" t="s">
        <v>21</v>
      </c>
      <c r="R24" s="62">
        <f>90*1.2</f>
        <v>108</v>
      </c>
      <c r="S24" s="62">
        <f>420*1.2</f>
        <v>504</v>
      </c>
    </row>
    <row r="25" spans="1:19" x14ac:dyDescent="0.25">
      <c r="A25" s="6" t="s">
        <v>432</v>
      </c>
      <c r="B25" s="25" t="s">
        <v>678</v>
      </c>
      <c r="C25" s="12" t="str">
        <f t="shared" si="5"/>
        <v>Pleasance Theatre: New Room</v>
      </c>
      <c r="D25" s="71">
        <f t="shared" si="9"/>
        <v>13.5</v>
      </c>
      <c r="E25" s="13">
        <f t="shared" si="10"/>
        <v>18.044619449999999</v>
      </c>
      <c r="F25" s="13">
        <f t="shared" si="10"/>
        <v>19.685039400000001</v>
      </c>
      <c r="G25" s="14">
        <f t="shared" si="11"/>
        <v>355.20904483125634</v>
      </c>
      <c r="H25" s="50">
        <v>5.5</v>
      </c>
      <c r="I25" s="50">
        <v>6</v>
      </c>
      <c r="J25" s="50">
        <f t="shared" si="0"/>
        <v>33</v>
      </c>
      <c r="K25" s="8" t="s">
        <v>21</v>
      </c>
      <c r="L25" s="8" t="s">
        <v>21</v>
      </c>
      <c r="M25" s="8" t="s">
        <v>21</v>
      </c>
      <c r="N25" s="8" t="s">
        <v>21</v>
      </c>
      <c r="O25" s="8" t="s">
        <v>21</v>
      </c>
      <c r="P25" s="8" t="s">
        <v>21</v>
      </c>
      <c r="Q25" s="8" t="s">
        <v>21</v>
      </c>
      <c r="R25" s="62">
        <f>90*1.2</f>
        <v>108</v>
      </c>
      <c r="S25" s="62">
        <f>1.2*420</f>
        <v>504</v>
      </c>
    </row>
    <row r="26" spans="1:19" x14ac:dyDescent="0.25">
      <c r="A26" s="6" t="s">
        <v>340</v>
      </c>
      <c r="B26" s="25" t="s">
        <v>100</v>
      </c>
      <c r="C26" s="12" t="str">
        <f t="shared" si="5"/>
        <v>The Poor School: Studio 1</v>
      </c>
      <c r="D26" s="71">
        <f t="shared" si="9"/>
        <v>13.75</v>
      </c>
      <c r="E26" s="23">
        <f t="shared" si="10"/>
        <v>29.527559100000001</v>
      </c>
      <c r="F26" s="23">
        <f t="shared" si="10"/>
        <v>22.965879300000001</v>
      </c>
      <c r="G26" s="23">
        <f t="shared" si="11"/>
        <v>678.12635831421665</v>
      </c>
      <c r="H26" s="52">
        <v>9</v>
      </c>
      <c r="I26" s="52">
        <v>7</v>
      </c>
      <c r="J26" s="37">
        <f t="shared" si="0"/>
        <v>63</v>
      </c>
      <c r="K26" s="25" t="s">
        <v>9</v>
      </c>
      <c r="L26" s="25" t="s">
        <v>21</v>
      </c>
      <c r="M26" s="25" t="s">
        <v>21</v>
      </c>
      <c r="N26" s="25" t="s">
        <v>21</v>
      </c>
      <c r="O26" s="25" t="s">
        <v>21</v>
      </c>
      <c r="P26" s="25" t="s">
        <v>9</v>
      </c>
      <c r="Q26" s="25" t="s">
        <v>9</v>
      </c>
      <c r="R26" s="62">
        <v>110</v>
      </c>
      <c r="S26" s="71">
        <f>R26*5</f>
        <v>550</v>
      </c>
    </row>
    <row r="27" spans="1:19" x14ac:dyDescent="0.25">
      <c r="A27" s="6" t="s">
        <v>340</v>
      </c>
      <c r="B27" s="25" t="s">
        <v>101</v>
      </c>
      <c r="C27" s="12" t="str">
        <f t="shared" si="5"/>
        <v>The Poor School: Studio 2</v>
      </c>
      <c r="D27" s="71">
        <f t="shared" si="9"/>
        <v>13.75</v>
      </c>
      <c r="E27" s="23">
        <f t="shared" si="10"/>
        <v>29.527559100000001</v>
      </c>
      <c r="F27" s="23">
        <f t="shared" si="10"/>
        <v>22.965879300000001</v>
      </c>
      <c r="G27" s="23">
        <f t="shared" si="11"/>
        <v>678.12635831421665</v>
      </c>
      <c r="H27" s="52">
        <v>9</v>
      </c>
      <c r="I27" s="52">
        <v>7</v>
      </c>
      <c r="J27" s="37">
        <f t="shared" si="0"/>
        <v>63</v>
      </c>
      <c r="K27" s="25" t="s">
        <v>9</v>
      </c>
      <c r="L27" s="25" t="s">
        <v>21</v>
      </c>
      <c r="M27" s="25" t="s">
        <v>21</v>
      </c>
      <c r="N27" s="25" t="s">
        <v>21</v>
      </c>
      <c r="O27" s="25" t="s">
        <v>21</v>
      </c>
      <c r="P27" s="25" t="s">
        <v>9</v>
      </c>
      <c r="Q27" s="25" t="s">
        <v>21</v>
      </c>
      <c r="R27" s="62">
        <v>110</v>
      </c>
      <c r="S27" s="71">
        <f>R27*5</f>
        <v>550</v>
      </c>
    </row>
    <row r="28" spans="1:19" x14ac:dyDescent="0.25">
      <c r="A28" s="6" t="s">
        <v>340</v>
      </c>
      <c r="B28" s="25" t="s">
        <v>758</v>
      </c>
      <c r="C28" s="12" t="str">
        <f t="shared" si="5"/>
        <v>The Poor School: Upstairs 1</v>
      </c>
      <c r="D28" s="71">
        <f t="shared" si="9"/>
        <v>13.75</v>
      </c>
      <c r="E28" s="23">
        <f t="shared" si="10"/>
        <v>42.650918700000005</v>
      </c>
      <c r="F28" s="23">
        <f t="shared" si="10"/>
        <v>36.089238899999998</v>
      </c>
      <c r="G28" s="23">
        <f t="shared" si="11"/>
        <v>1539.2391942687775</v>
      </c>
      <c r="H28" s="52">
        <v>13</v>
      </c>
      <c r="I28" s="52">
        <v>11</v>
      </c>
      <c r="J28" s="37">
        <f t="shared" si="0"/>
        <v>143</v>
      </c>
      <c r="K28" s="25" t="s">
        <v>9</v>
      </c>
      <c r="L28" s="25" t="s">
        <v>21</v>
      </c>
      <c r="M28" s="25" t="s">
        <v>21</v>
      </c>
      <c r="N28" s="25" t="s">
        <v>21</v>
      </c>
      <c r="O28" s="25" t="s">
        <v>21</v>
      </c>
      <c r="P28" s="25" t="s">
        <v>9</v>
      </c>
      <c r="Q28" s="25" t="s">
        <v>21</v>
      </c>
      <c r="R28" s="62">
        <v>110</v>
      </c>
      <c r="S28" s="71">
        <f>R28*5</f>
        <v>550</v>
      </c>
    </row>
    <row r="29" spans="1:19" x14ac:dyDescent="0.25">
      <c r="A29" s="6" t="s">
        <v>340</v>
      </c>
      <c r="B29" s="25" t="s">
        <v>759</v>
      </c>
      <c r="C29" s="12" t="str">
        <f t="shared" si="5"/>
        <v>The Poor School: Upstairs 2</v>
      </c>
      <c r="D29" s="71">
        <f t="shared" si="9"/>
        <v>13.75</v>
      </c>
      <c r="E29" s="23">
        <f t="shared" si="10"/>
        <v>36.089238899999998</v>
      </c>
      <c r="F29" s="23">
        <f t="shared" si="10"/>
        <v>32.808399000000001</v>
      </c>
      <c r="G29" s="23">
        <f t="shared" si="11"/>
        <v>1184.030149437521</v>
      </c>
      <c r="H29" s="52">
        <v>11</v>
      </c>
      <c r="I29" s="52">
        <v>10</v>
      </c>
      <c r="J29" s="37">
        <f t="shared" si="0"/>
        <v>110</v>
      </c>
      <c r="K29" s="25" t="s">
        <v>9</v>
      </c>
      <c r="L29" s="25" t="s">
        <v>21</v>
      </c>
      <c r="M29" s="25" t="s">
        <v>21</v>
      </c>
      <c r="N29" s="25" t="s">
        <v>21</v>
      </c>
      <c r="O29" s="25" t="s">
        <v>21</v>
      </c>
      <c r="P29" s="25" t="s">
        <v>9</v>
      </c>
      <c r="Q29" s="25" t="s">
        <v>21</v>
      </c>
      <c r="R29" s="62">
        <v>110</v>
      </c>
      <c r="S29" s="71">
        <f>R29*5</f>
        <v>550</v>
      </c>
    </row>
    <row r="30" spans="1:19" x14ac:dyDescent="0.25">
      <c r="A30" s="6" t="s">
        <v>340</v>
      </c>
      <c r="B30" s="25" t="s">
        <v>346</v>
      </c>
      <c r="C30" s="12" t="str">
        <f t="shared" si="5"/>
        <v>The Poor School: Studio Theatre</v>
      </c>
      <c r="D30" s="71">
        <f t="shared" si="9"/>
        <v>13.75</v>
      </c>
      <c r="E30" s="23">
        <f t="shared" si="10"/>
        <v>42.650918700000005</v>
      </c>
      <c r="F30" s="23">
        <f t="shared" si="10"/>
        <v>26.246719200000001</v>
      </c>
      <c r="G30" s="23">
        <f t="shared" si="11"/>
        <v>1119.4466867409292</v>
      </c>
      <c r="H30" s="52">
        <v>13</v>
      </c>
      <c r="I30" s="52">
        <v>8</v>
      </c>
      <c r="J30" s="37">
        <f t="shared" si="0"/>
        <v>104</v>
      </c>
      <c r="K30" s="25" t="s">
        <v>21</v>
      </c>
      <c r="L30" s="25" t="s">
        <v>21</v>
      </c>
      <c r="M30" s="25" t="s">
        <v>9</v>
      </c>
      <c r="N30" s="25" t="s">
        <v>9</v>
      </c>
      <c r="O30" s="25" t="s">
        <v>21</v>
      </c>
      <c r="P30" s="25" t="s">
        <v>9</v>
      </c>
      <c r="Q30" s="25" t="s">
        <v>21</v>
      </c>
      <c r="R30" s="62">
        <v>110</v>
      </c>
      <c r="S30" s="71">
        <f>R30*5</f>
        <v>550</v>
      </c>
    </row>
    <row r="31" spans="1:19" x14ac:dyDescent="0.25">
      <c r="A31" s="6" t="s">
        <v>454</v>
      </c>
      <c r="B31" s="25" t="s">
        <v>253</v>
      </c>
      <c r="C31" s="12" t="str">
        <f t="shared" si="5"/>
        <v>Exchange Theatre: Rehearsal Room</v>
      </c>
      <c r="D31" s="62">
        <v>14</v>
      </c>
      <c r="E31" s="13"/>
      <c r="F31" s="13"/>
      <c r="G31" s="14">
        <v>485</v>
      </c>
      <c r="H31" s="50" t="s">
        <v>574</v>
      </c>
      <c r="I31" s="50" t="s">
        <v>574</v>
      </c>
      <c r="J31" s="50">
        <v>50</v>
      </c>
      <c r="K31" s="8" t="s">
        <v>21</v>
      </c>
      <c r="L31" s="8" t="s">
        <v>21</v>
      </c>
      <c r="M31" s="8" t="s">
        <v>9</v>
      </c>
      <c r="N31" s="8" t="s">
        <v>9</v>
      </c>
      <c r="O31" s="8" t="s">
        <v>21</v>
      </c>
      <c r="P31" s="8" t="s">
        <v>9</v>
      </c>
      <c r="Q31" s="8" t="s">
        <v>21</v>
      </c>
      <c r="R31" s="62">
        <v>80</v>
      </c>
      <c r="S31" s="62">
        <v>335</v>
      </c>
    </row>
    <row r="32" spans="1:19" x14ac:dyDescent="0.25">
      <c r="A32" s="6" t="s">
        <v>457</v>
      </c>
      <c r="B32" s="25" t="s">
        <v>357</v>
      </c>
      <c r="C32" s="12" t="str">
        <f t="shared" si="5"/>
        <v>Lost Theatre: Room 2</v>
      </c>
      <c r="D32" s="62">
        <v>14</v>
      </c>
      <c r="E32" s="13">
        <f>H32*3.2808399</f>
        <v>22.637795310000001</v>
      </c>
      <c r="F32" s="13">
        <f>I32*3.2808399</f>
        <v>18.044619449999999</v>
      </c>
      <c r="G32" s="14">
        <f>E32*F32</f>
        <v>408.4904015559448</v>
      </c>
      <c r="H32" s="50">
        <v>6.9</v>
      </c>
      <c r="I32" s="50">
        <v>5.5</v>
      </c>
      <c r="J32" s="50">
        <f t="shared" ref="J32:J50" si="12">H32*I32</f>
        <v>37.950000000000003</v>
      </c>
      <c r="K32" s="8" t="s">
        <v>21</v>
      </c>
      <c r="L32" s="8" t="s">
        <v>21</v>
      </c>
      <c r="M32" s="8" t="s">
        <v>9</v>
      </c>
      <c r="N32" s="8" t="s">
        <v>21</v>
      </c>
      <c r="O32" s="8" t="s">
        <v>21</v>
      </c>
      <c r="P32" s="8" t="s">
        <v>9</v>
      </c>
      <c r="Q32" s="8" t="s">
        <v>9</v>
      </c>
      <c r="R32" s="71">
        <f>D32*8</f>
        <v>112</v>
      </c>
      <c r="S32" s="73">
        <f>R32*5</f>
        <v>560</v>
      </c>
    </row>
    <row r="33" spans="1:19" x14ac:dyDescent="0.25">
      <c r="A33" s="21" t="s">
        <v>71</v>
      </c>
      <c r="B33" s="21" t="s">
        <v>108</v>
      </c>
      <c r="C33" s="12" t="str">
        <f t="shared" si="5"/>
        <v>Alford House: Lower Hall</v>
      </c>
      <c r="D33" s="73">
        <f>R33/8</f>
        <v>14.75</v>
      </c>
      <c r="E33" s="23">
        <f>H33*3.2808399</f>
        <v>41.994750720000006</v>
      </c>
      <c r="F33" s="23">
        <f>I33*3.2808399</f>
        <v>24.934383239999999</v>
      </c>
      <c r="G33" s="23">
        <f>E33*F33</f>
        <v>1047.113208520746</v>
      </c>
      <c r="H33" s="51">
        <v>12.8</v>
      </c>
      <c r="I33" s="51">
        <v>7.6</v>
      </c>
      <c r="J33" s="51">
        <f t="shared" si="12"/>
        <v>97.28</v>
      </c>
      <c r="K33" s="21" t="s">
        <v>9</v>
      </c>
      <c r="L33" s="21" t="s">
        <v>21</v>
      </c>
      <c r="M33" s="21" t="s">
        <v>21</v>
      </c>
      <c r="N33" s="21" t="s">
        <v>21</v>
      </c>
      <c r="O33" s="21" t="s">
        <v>21</v>
      </c>
      <c r="P33" s="21" t="s">
        <v>9</v>
      </c>
      <c r="Q33" s="21" t="s">
        <v>21</v>
      </c>
      <c r="R33" s="73">
        <f>S33/5</f>
        <v>118</v>
      </c>
      <c r="S33" s="74">
        <v>590</v>
      </c>
    </row>
    <row r="34" spans="1:19" x14ac:dyDescent="0.25">
      <c r="A34" s="21" t="s">
        <v>227</v>
      </c>
      <c r="B34" s="12" t="s">
        <v>236</v>
      </c>
      <c r="C34" s="12" t="str">
        <f t="shared" si="5"/>
        <v>Jerwood Space: Spaces 5 &amp; 6</v>
      </c>
      <c r="D34" s="74">
        <v>14.9</v>
      </c>
      <c r="E34" s="12">
        <v>24</v>
      </c>
      <c r="F34" s="12">
        <v>24</v>
      </c>
      <c r="G34" s="17">
        <f>E34*F34</f>
        <v>576</v>
      </c>
      <c r="H34" s="37">
        <v>7.3</v>
      </c>
      <c r="I34" s="37">
        <v>7.3</v>
      </c>
      <c r="J34" s="37">
        <f t="shared" si="12"/>
        <v>53.29</v>
      </c>
      <c r="K34" s="12" t="s">
        <v>9</v>
      </c>
      <c r="L34" s="12" t="s">
        <v>21</v>
      </c>
      <c r="M34" s="12" t="s">
        <v>21</v>
      </c>
      <c r="N34" s="12" t="s">
        <v>21</v>
      </c>
      <c r="O34" s="12" t="s">
        <v>21</v>
      </c>
      <c r="P34" s="12" t="s">
        <v>9</v>
      </c>
      <c r="Q34" s="12" t="s">
        <v>21</v>
      </c>
      <c r="R34" s="74">
        <v>113</v>
      </c>
      <c r="S34" s="74">
        <v>536</v>
      </c>
    </row>
    <row r="35" spans="1:19" x14ac:dyDescent="0.25">
      <c r="A35" s="6" t="s">
        <v>472</v>
      </c>
      <c r="B35" s="8" t="s">
        <v>165</v>
      </c>
      <c r="C35" s="12" t="str">
        <f t="shared" si="5"/>
        <v>Brady Arts and Community Centre: Meeting Room</v>
      </c>
      <c r="D35" s="62">
        <v>15</v>
      </c>
      <c r="E35" s="13"/>
      <c r="F35" s="13"/>
      <c r="G35" s="14"/>
      <c r="H35" s="50">
        <v>4.5</v>
      </c>
      <c r="I35" s="50">
        <v>2.5</v>
      </c>
      <c r="J35" s="50">
        <f t="shared" si="12"/>
        <v>11.25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71">
        <f>D35*8</f>
        <v>120</v>
      </c>
      <c r="S35" s="71">
        <f>R35*5</f>
        <v>600</v>
      </c>
    </row>
    <row r="36" spans="1:19" x14ac:dyDescent="0.25">
      <c r="A36" s="12" t="s">
        <v>153</v>
      </c>
      <c r="B36" s="21" t="s">
        <v>164</v>
      </c>
      <c r="C36" s="12" t="str">
        <f t="shared" si="5"/>
        <v>Danceworks: Studio 4 (Mini)</v>
      </c>
      <c r="D36" s="74">
        <v>15</v>
      </c>
      <c r="E36" s="23">
        <f>H36*3.2808399</f>
        <v>14.763779550000001</v>
      </c>
      <c r="F36" s="23">
        <f>I36*3.2808399</f>
        <v>9.8425197000000004</v>
      </c>
      <c r="G36" s="17">
        <f>E36*F36</f>
        <v>145.31279106733214</v>
      </c>
      <c r="H36" s="51">
        <v>4.5</v>
      </c>
      <c r="I36" s="51">
        <v>3</v>
      </c>
      <c r="J36" s="37">
        <f t="shared" si="12"/>
        <v>13.5</v>
      </c>
      <c r="K36" s="23" t="s">
        <v>21</v>
      </c>
      <c r="L36" s="23" t="s">
        <v>21</v>
      </c>
      <c r="M36" s="23" t="s">
        <v>9</v>
      </c>
      <c r="N36" s="23" t="s">
        <v>21</v>
      </c>
      <c r="O36" s="23" t="s">
        <v>9</v>
      </c>
      <c r="P36" s="23" t="s">
        <v>21</v>
      </c>
      <c r="Q36" s="23" t="s">
        <v>9</v>
      </c>
      <c r="R36" s="74">
        <v>120</v>
      </c>
      <c r="S36" s="74">
        <v>600</v>
      </c>
    </row>
    <row r="37" spans="1:19" x14ac:dyDescent="0.25">
      <c r="A37" s="12" t="s">
        <v>633</v>
      </c>
      <c r="B37" s="12" t="s">
        <v>7</v>
      </c>
      <c r="C37" s="12" t="str">
        <f t="shared" si="5"/>
        <v>Identity Studios: Mandela Studio</v>
      </c>
      <c r="D37" s="68">
        <v>15</v>
      </c>
      <c r="E37" s="12">
        <v>32</v>
      </c>
      <c r="F37" s="12">
        <v>19</v>
      </c>
      <c r="G37" s="17">
        <f>E37*F37</f>
        <v>608</v>
      </c>
      <c r="H37" s="37">
        <v>9.8000000000000007</v>
      </c>
      <c r="I37" s="37">
        <v>5.8</v>
      </c>
      <c r="J37" s="37">
        <f t="shared" si="12"/>
        <v>56.84</v>
      </c>
      <c r="K37" s="12" t="s">
        <v>9</v>
      </c>
      <c r="L37" s="22" t="s">
        <v>9</v>
      </c>
      <c r="M37" s="22" t="s">
        <v>21</v>
      </c>
      <c r="N37" s="22" t="s">
        <v>21</v>
      </c>
      <c r="O37" s="22" t="s">
        <v>21</v>
      </c>
      <c r="P37" s="22" t="s">
        <v>21</v>
      </c>
      <c r="Q37" s="22" t="s">
        <v>21</v>
      </c>
      <c r="R37" s="68">
        <v>115</v>
      </c>
      <c r="S37" s="73">
        <f t="shared" ref="S37:S43" si="13">R37*5</f>
        <v>575</v>
      </c>
    </row>
    <row r="38" spans="1:19" x14ac:dyDescent="0.25">
      <c r="A38" s="12" t="s">
        <v>633</v>
      </c>
      <c r="B38" s="12" t="s">
        <v>639</v>
      </c>
      <c r="C38" s="12" t="str">
        <f t="shared" si="5"/>
        <v>Identity Studios: The Grey Room</v>
      </c>
      <c r="D38" s="74">
        <v>15</v>
      </c>
      <c r="E38" s="12">
        <v>38</v>
      </c>
      <c r="F38" s="12">
        <v>22</v>
      </c>
      <c r="G38" s="17">
        <f>E38*F38</f>
        <v>836</v>
      </c>
      <c r="H38" s="37">
        <v>12</v>
      </c>
      <c r="I38" s="37">
        <v>6.7</v>
      </c>
      <c r="J38" s="37">
        <f t="shared" si="12"/>
        <v>80.400000000000006</v>
      </c>
      <c r="K38" s="12" t="s">
        <v>21</v>
      </c>
      <c r="L38" s="12" t="s">
        <v>21</v>
      </c>
      <c r="M38" s="12" t="s">
        <v>9</v>
      </c>
      <c r="N38" s="12" t="s">
        <v>21</v>
      </c>
      <c r="O38" s="12" t="s">
        <v>21</v>
      </c>
      <c r="P38" s="12" t="s">
        <v>21</v>
      </c>
      <c r="Q38" s="12" t="s">
        <v>21</v>
      </c>
      <c r="R38" s="74">
        <v>115</v>
      </c>
      <c r="S38" s="73">
        <f t="shared" si="13"/>
        <v>575</v>
      </c>
    </row>
    <row r="39" spans="1:19" x14ac:dyDescent="0.25">
      <c r="A39" s="21" t="s">
        <v>238</v>
      </c>
      <c r="B39" s="12" t="s">
        <v>245</v>
      </c>
      <c r="C39" s="12" t="str">
        <f t="shared" si="5"/>
        <v>Lantern Arts Centre: Wesley Room</v>
      </c>
      <c r="D39" s="74">
        <v>15</v>
      </c>
      <c r="E39" s="23">
        <f>H39*3.2808399</f>
        <v>26.246719200000001</v>
      </c>
      <c r="F39" s="23">
        <f>I39*3.2808399</f>
        <v>13.123359600000001</v>
      </c>
      <c r="G39" s="17">
        <f>E39*F39</f>
        <v>344.44513438182435</v>
      </c>
      <c r="H39" s="37">
        <v>8</v>
      </c>
      <c r="I39" s="37">
        <v>4</v>
      </c>
      <c r="J39" s="37">
        <f t="shared" si="12"/>
        <v>32</v>
      </c>
      <c r="K39" s="12" t="s">
        <v>21</v>
      </c>
      <c r="L39" s="12" t="s">
        <v>21</v>
      </c>
      <c r="M39" s="12" t="s">
        <v>21</v>
      </c>
      <c r="N39" s="12" t="s">
        <v>21</v>
      </c>
      <c r="O39" s="12" t="s">
        <v>21</v>
      </c>
      <c r="P39" s="12" t="s">
        <v>21</v>
      </c>
      <c r="Q39" s="12" t="s">
        <v>21</v>
      </c>
      <c r="R39" s="73">
        <f>D39*8</f>
        <v>120</v>
      </c>
      <c r="S39" s="73">
        <f t="shared" si="13"/>
        <v>600</v>
      </c>
    </row>
    <row r="40" spans="1:19" x14ac:dyDescent="0.25">
      <c r="A40" s="6" t="s">
        <v>690</v>
      </c>
      <c r="B40" s="25" t="s">
        <v>698</v>
      </c>
      <c r="C40" s="12" t="str">
        <f t="shared" si="5"/>
        <v>Red Hedgehog: The Gallery</v>
      </c>
      <c r="D40" s="62">
        <v>15</v>
      </c>
      <c r="E40" s="25"/>
      <c r="F40" s="25"/>
      <c r="G40" s="14"/>
      <c r="H40" s="52">
        <v>5</v>
      </c>
      <c r="I40" s="52">
        <v>4</v>
      </c>
      <c r="J40" s="50">
        <f t="shared" si="12"/>
        <v>20</v>
      </c>
      <c r="K40" s="45" t="s">
        <v>21</v>
      </c>
      <c r="L40" s="45" t="s">
        <v>21</v>
      </c>
      <c r="M40" s="45" t="s">
        <v>21</v>
      </c>
      <c r="N40" s="45" t="s">
        <v>21</v>
      </c>
      <c r="O40" s="45" t="s">
        <v>21</v>
      </c>
      <c r="P40" s="45" t="s">
        <v>21</v>
      </c>
      <c r="Q40" s="45" t="s">
        <v>21</v>
      </c>
      <c r="R40" s="62">
        <f>12*8</f>
        <v>96</v>
      </c>
      <c r="S40" s="71">
        <f t="shared" si="13"/>
        <v>480</v>
      </c>
    </row>
    <row r="41" spans="1:19" x14ac:dyDescent="0.25">
      <c r="A41" s="21" t="s">
        <v>60</v>
      </c>
      <c r="B41" s="21" t="s">
        <v>69</v>
      </c>
      <c r="C41" s="12" t="str">
        <f t="shared" si="5"/>
        <v>The Albany: Purple Room</v>
      </c>
      <c r="D41" s="74">
        <v>15</v>
      </c>
      <c r="E41" s="23">
        <f t="shared" ref="E41:F46" si="14">H41*3.2808399</f>
        <v>13.123359600000001</v>
      </c>
      <c r="F41" s="23">
        <f t="shared" si="14"/>
        <v>16.404199500000001</v>
      </c>
      <c r="G41" s="23">
        <f t="shared" ref="G41:G46" si="15">E41*F41</f>
        <v>215.27820898864022</v>
      </c>
      <c r="H41" s="51">
        <v>4</v>
      </c>
      <c r="I41" s="51">
        <v>5</v>
      </c>
      <c r="J41" s="51">
        <f t="shared" si="12"/>
        <v>20</v>
      </c>
      <c r="K41" s="21" t="s">
        <v>9</v>
      </c>
      <c r="L41" s="21" t="s">
        <v>9</v>
      </c>
      <c r="M41" s="21" t="s">
        <v>21</v>
      </c>
      <c r="N41" s="21" t="s">
        <v>21</v>
      </c>
      <c r="O41" s="21" t="s">
        <v>21</v>
      </c>
      <c r="P41" s="21" t="s">
        <v>21</v>
      </c>
      <c r="Q41" s="21" t="s">
        <v>21</v>
      </c>
      <c r="R41" s="74">
        <v>100</v>
      </c>
      <c r="S41" s="71">
        <f t="shared" si="13"/>
        <v>500</v>
      </c>
    </row>
    <row r="42" spans="1:19" x14ac:dyDescent="0.25">
      <c r="A42" s="6" t="s">
        <v>751</v>
      </c>
      <c r="B42" s="8" t="s">
        <v>765</v>
      </c>
      <c r="C42" s="12" t="str">
        <f t="shared" si="5"/>
        <v>Theatre Delicatessen: 3rd Floor Studio</v>
      </c>
      <c r="D42" s="62">
        <v>15</v>
      </c>
      <c r="E42" s="13">
        <f t="shared" si="14"/>
        <v>68.897637900000007</v>
      </c>
      <c r="F42" s="13">
        <f t="shared" si="14"/>
        <v>22.965879300000001</v>
      </c>
      <c r="G42" s="14">
        <f t="shared" si="15"/>
        <v>1582.2948360665057</v>
      </c>
      <c r="H42" s="50">
        <v>21</v>
      </c>
      <c r="I42" s="50">
        <v>7</v>
      </c>
      <c r="J42" s="50">
        <f t="shared" si="12"/>
        <v>147</v>
      </c>
      <c r="K42" s="8" t="s">
        <v>9</v>
      </c>
      <c r="L42" s="8" t="s">
        <v>21</v>
      </c>
      <c r="M42" s="8" t="s">
        <v>21</v>
      </c>
      <c r="N42" s="8" t="s">
        <v>21</v>
      </c>
      <c r="O42" s="8" t="s">
        <v>21</v>
      </c>
      <c r="P42" s="8" t="s">
        <v>21</v>
      </c>
      <c r="Q42" s="8" t="s">
        <v>21</v>
      </c>
      <c r="R42" s="71">
        <f>D42*8</f>
        <v>120</v>
      </c>
      <c r="S42" s="71">
        <f t="shared" si="13"/>
        <v>600</v>
      </c>
    </row>
    <row r="43" spans="1:19" x14ac:dyDescent="0.25">
      <c r="A43" s="6" t="s">
        <v>751</v>
      </c>
      <c r="B43" s="8" t="s">
        <v>766</v>
      </c>
      <c r="C43" s="12"/>
      <c r="D43" s="62">
        <v>15</v>
      </c>
      <c r="E43" s="13">
        <f t="shared" si="14"/>
        <v>39.370078800000002</v>
      </c>
      <c r="F43" s="13">
        <f t="shared" si="14"/>
        <v>22.965879300000001</v>
      </c>
      <c r="G43" s="14">
        <f t="shared" si="15"/>
        <v>904.16847775228894</v>
      </c>
      <c r="H43" s="50">
        <v>12</v>
      </c>
      <c r="I43" s="50">
        <v>7</v>
      </c>
      <c r="J43" s="50">
        <f t="shared" si="12"/>
        <v>84</v>
      </c>
      <c r="K43" s="8" t="s">
        <v>9</v>
      </c>
      <c r="L43" s="8" t="s">
        <v>21</v>
      </c>
      <c r="M43" s="8" t="s">
        <v>21</v>
      </c>
      <c r="N43" s="8" t="s">
        <v>21</v>
      </c>
      <c r="O43" s="8" t="s">
        <v>21</v>
      </c>
      <c r="P43" s="8" t="s">
        <v>21</v>
      </c>
      <c r="Q43" s="8" t="s">
        <v>21</v>
      </c>
      <c r="R43" s="71">
        <f>D43*8</f>
        <v>120</v>
      </c>
      <c r="S43" s="71">
        <f t="shared" si="13"/>
        <v>600</v>
      </c>
    </row>
    <row r="44" spans="1:19" x14ac:dyDescent="0.25">
      <c r="A44" s="6" t="s">
        <v>437</v>
      </c>
      <c r="B44" s="25" t="s">
        <v>430</v>
      </c>
      <c r="C44" s="12" t="str">
        <f t="shared" ref="C44:C75" si="16">A44&amp;": "&amp;B44</f>
        <v>Treadwells: Basement</v>
      </c>
      <c r="D44" s="71">
        <f>R44/8</f>
        <v>15</v>
      </c>
      <c r="E44" s="13">
        <f t="shared" si="14"/>
        <v>16.404199500000001</v>
      </c>
      <c r="F44" s="13">
        <f t="shared" si="14"/>
        <v>19.685039400000001</v>
      </c>
      <c r="G44" s="14">
        <f t="shared" si="15"/>
        <v>322.91731348296031</v>
      </c>
      <c r="H44" s="50">
        <v>5</v>
      </c>
      <c r="I44" s="50">
        <v>6</v>
      </c>
      <c r="J44" s="50">
        <f t="shared" si="12"/>
        <v>30</v>
      </c>
      <c r="K44" s="8" t="s">
        <v>21</v>
      </c>
      <c r="L44" s="8" t="s">
        <v>21</v>
      </c>
      <c r="M44" s="8" t="s">
        <v>21</v>
      </c>
      <c r="N44" s="8" t="s">
        <v>21</v>
      </c>
      <c r="O44" s="8" t="s">
        <v>21</v>
      </c>
      <c r="P44" s="8" t="s">
        <v>21</v>
      </c>
      <c r="Q44" s="8" t="s">
        <v>21</v>
      </c>
      <c r="R44" s="62">
        <v>120</v>
      </c>
      <c r="S44" s="62">
        <f>0.9*(R44*5)</f>
        <v>540</v>
      </c>
    </row>
    <row r="45" spans="1:19" x14ac:dyDescent="0.25">
      <c r="A45" s="21" t="s">
        <v>71</v>
      </c>
      <c r="B45" s="21" t="s">
        <v>496</v>
      </c>
      <c r="C45" s="12" t="str">
        <f t="shared" si="16"/>
        <v>Alford House: Gymnasium</v>
      </c>
      <c r="D45" s="73">
        <f>R45/8</f>
        <v>15.5</v>
      </c>
      <c r="E45" s="23">
        <f t="shared" si="14"/>
        <v>45.931758600000002</v>
      </c>
      <c r="F45" s="23">
        <f t="shared" si="14"/>
        <v>32.808399000000001</v>
      </c>
      <c r="G45" s="23">
        <f t="shared" si="15"/>
        <v>1506.9474629204815</v>
      </c>
      <c r="H45" s="51">
        <v>14</v>
      </c>
      <c r="I45" s="51">
        <v>10</v>
      </c>
      <c r="J45" s="51">
        <f t="shared" si="12"/>
        <v>140</v>
      </c>
      <c r="K45" s="21" t="s">
        <v>9</v>
      </c>
      <c r="L45" s="21" t="s">
        <v>21</v>
      </c>
      <c r="M45" s="21" t="s">
        <v>21</v>
      </c>
      <c r="N45" s="21" t="s">
        <v>21</v>
      </c>
      <c r="O45" s="21" t="s">
        <v>9</v>
      </c>
      <c r="P45" s="21" t="s">
        <v>9</v>
      </c>
      <c r="Q45" s="21" t="s">
        <v>21</v>
      </c>
      <c r="R45" s="73">
        <f>S45/5</f>
        <v>124</v>
      </c>
      <c r="S45" s="74">
        <v>620</v>
      </c>
    </row>
    <row r="46" spans="1:19" x14ac:dyDescent="0.25">
      <c r="A46" s="21" t="s">
        <v>71</v>
      </c>
      <c r="B46" s="21" t="s">
        <v>137</v>
      </c>
      <c r="C46" s="12" t="str">
        <f t="shared" si="16"/>
        <v>Alford House: Main Hall</v>
      </c>
      <c r="D46" s="73">
        <f>R46/8</f>
        <v>16</v>
      </c>
      <c r="E46" s="23">
        <f t="shared" si="14"/>
        <v>45.931758600000002</v>
      </c>
      <c r="F46" s="23">
        <f t="shared" si="14"/>
        <v>43.963254660000004</v>
      </c>
      <c r="G46" s="23">
        <f t="shared" si="15"/>
        <v>2019.3096003134453</v>
      </c>
      <c r="H46" s="51">
        <v>14</v>
      </c>
      <c r="I46" s="51">
        <v>13.4</v>
      </c>
      <c r="J46" s="51">
        <f t="shared" si="12"/>
        <v>187.6</v>
      </c>
      <c r="K46" s="21" t="s">
        <v>9</v>
      </c>
      <c r="L46" s="21" t="s">
        <v>21</v>
      </c>
      <c r="M46" s="21" t="s">
        <v>21</v>
      </c>
      <c r="N46" s="21" t="s">
        <v>21</v>
      </c>
      <c r="O46" s="21" t="s">
        <v>21</v>
      </c>
      <c r="P46" s="21" t="s">
        <v>9</v>
      </c>
      <c r="Q46" s="21" t="s">
        <v>21</v>
      </c>
      <c r="R46" s="73">
        <f>S46/5</f>
        <v>128</v>
      </c>
      <c r="S46" s="74">
        <v>640</v>
      </c>
    </row>
    <row r="47" spans="1:19" x14ac:dyDescent="0.25">
      <c r="A47" s="21" t="s">
        <v>580</v>
      </c>
      <c r="B47" s="21" t="s">
        <v>165</v>
      </c>
      <c r="C47" s="12" t="str">
        <f t="shared" si="16"/>
        <v>Chats Palace: Meeting Room</v>
      </c>
      <c r="D47" s="74">
        <v>16</v>
      </c>
      <c r="E47" s="17"/>
      <c r="F47" s="17"/>
      <c r="G47" s="17"/>
      <c r="H47" s="51">
        <v>4.9000000000000004</v>
      </c>
      <c r="I47" s="51">
        <v>6.7</v>
      </c>
      <c r="J47" s="37">
        <f t="shared" si="12"/>
        <v>32.830000000000005</v>
      </c>
      <c r="K47" s="21" t="s">
        <v>21</v>
      </c>
      <c r="L47" s="21" t="s">
        <v>21</v>
      </c>
      <c r="M47" s="21" t="s">
        <v>21</v>
      </c>
      <c r="N47" s="21" t="s">
        <v>21</v>
      </c>
      <c r="O47" s="21" t="s">
        <v>586</v>
      </c>
      <c r="P47" s="21" t="s">
        <v>586</v>
      </c>
      <c r="Q47" s="21" t="s">
        <v>586</v>
      </c>
      <c r="R47" s="74">
        <v>120</v>
      </c>
      <c r="S47" s="73">
        <f>R47*5</f>
        <v>600</v>
      </c>
    </row>
    <row r="48" spans="1:19" x14ac:dyDescent="0.25">
      <c r="A48" s="6" t="s">
        <v>506</v>
      </c>
      <c r="B48" s="8" t="s">
        <v>25</v>
      </c>
      <c r="C48" s="12" t="str">
        <f t="shared" si="16"/>
        <v>Chisenhale Dance Space: Main Studio</v>
      </c>
      <c r="D48" s="62">
        <v>16</v>
      </c>
      <c r="E48" s="13">
        <f t="shared" ref="E48:F50" si="17">H48*3.2808399</f>
        <v>32.808399000000001</v>
      </c>
      <c r="F48" s="13">
        <f t="shared" si="17"/>
        <v>41.010498750000004</v>
      </c>
      <c r="G48" s="14">
        <f>E48*F48</f>
        <v>1345.4888061790014</v>
      </c>
      <c r="H48" s="50">
        <v>10</v>
      </c>
      <c r="I48" s="50">
        <v>12.5</v>
      </c>
      <c r="J48" s="50">
        <f t="shared" si="12"/>
        <v>125</v>
      </c>
      <c r="K48" s="8" t="s">
        <v>9</v>
      </c>
      <c r="L48" s="8" t="s">
        <v>21</v>
      </c>
      <c r="M48" s="8" t="s">
        <v>9</v>
      </c>
      <c r="N48" s="8" t="s">
        <v>21</v>
      </c>
      <c r="O48" s="8" t="s">
        <v>9</v>
      </c>
      <c r="P48" s="8" t="s">
        <v>21</v>
      </c>
      <c r="Q48" s="8" t="s">
        <v>9</v>
      </c>
      <c r="R48" s="71">
        <f>D48*8</f>
        <v>128</v>
      </c>
      <c r="S48" s="71">
        <f>5*R48</f>
        <v>640</v>
      </c>
    </row>
    <row r="49" spans="1:19" x14ac:dyDescent="0.25">
      <c r="A49" s="21" t="s">
        <v>255</v>
      </c>
      <c r="B49" s="12" t="s">
        <v>100</v>
      </c>
      <c r="C49" s="12" t="str">
        <f t="shared" si="16"/>
        <v>London School of Capoeira: Studio 1</v>
      </c>
      <c r="D49" s="74">
        <v>16</v>
      </c>
      <c r="E49" s="23">
        <f t="shared" si="17"/>
        <v>59.055118200000003</v>
      </c>
      <c r="F49" s="23">
        <f t="shared" si="17"/>
        <v>19.685039400000001</v>
      </c>
      <c r="G49" s="17">
        <f>E49*F49</f>
        <v>1162.5023285386571</v>
      </c>
      <c r="H49" s="37">
        <v>18</v>
      </c>
      <c r="I49" s="37">
        <v>6</v>
      </c>
      <c r="J49" s="37">
        <f t="shared" si="12"/>
        <v>108</v>
      </c>
      <c r="K49" s="12" t="s">
        <v>21</v>
      </c>
      <c r="L49" s="12" t="s">
        <v>21</v>
      </c>
      <c r="M49" s="12" t="s">
        <v>9</v>
      </c>
      <c r="N49" s="12" t="s">
        <v>21</v>
      </c>
      <c r="O49" s="12" t="s">
        <v>261</v>
      </c>
      <c r="P49" s="12" t="s">
        <v>21</v>
      </c>
      <c r="Q49" s="12" t="s">
        <v>9</v>
      </c>
      <c r="R49" s="74">
        <f>D49*8</f>
        <v>128</v>
      </c>
      <c r="S49" s="74">
        <f t="shared" ref="S49:S56" si="18">R49*5</f>
        <v>640</v>
      </c>
    </row>
    <row r="50" spans="1:19" x14ac:dyDescent="0.25">
      <c r="A50" s="21" t="s">
        <v>255</v>
      </c>
      <c r="B50" s="12" t="s">
        <v>101</v>
      </c>
      <c r="C50" s="12" t="str">
        <f t="shared" si="16"/>
        <v>London School of Capoeira: Studio 2</v>
      </c>
      <c r="D50" s="74">
        <v>16</v>
      </c>
      <c r="E50" s="23">
        <f t="shared" si="17"/>
        <v>29.527559100000001</v>
      </c>
      <c r="F50" s="23">
        <f t="shared" si="17"/>
        <v>21.325459350000003</v>
      </c>
      <c r="G50" s="17">
        <f>E50*F50</f>
        <v>629.68876129177272</v>
      </c>
      <c r="H50" s="37">
        <v>9</v>
      </c>
      <c r="I50" s="37">
        <v>6.5</v>
      </c>
      <c r="J50" s="37">
        <f t="shared" si="12"/>
        <v>58.5</v>
      </c>
      <c r="K50" s="12" t="s">
        <v>21</v>
      </c>
      <c r="L50" s="12" t="s">
        <v>21</v>
      </c>
      <c r="M50" s="12" t="s">
        <v>9</v>
      </c>
      <c r="N50" s="12" t="s">
        <v>21</v>
      </c>
      <c r="O50" s="12" t="s">
        <v>9</v>
      </c>
      <c r="P50" s="12" t="s">
        <v>21</v>
      </c>
      <c r="Q50" s="12" t="s">
        <v>9</v>
      </c>
      <c r="R50" s="74">
        <f>D50*8</f>
        <v>128</v>
      </c>
      <c r="S50" s="74">
        <f t="shared" si="18"/>
        <v>640</v>
      </c>
    </row>
    <row r="51" spans="1:19" x14ac:dyDescent="0.25">
      <c r="A51" s="6" t="s">
        <v>750</v>
      </c>
      <c r="B51" s="8" t="s">
        <v>70</v>
      </c>
      <c r="C51" s="12" t="str">
        <f t="shared" si="16"/>
        <v>SWC (Small World Centre): Studio</v>
      </c>
      <c r="D51" s="62">
        <v>16</v>
      </c>
      <c r="E51" s="8"/>
      <c r="F51" s="8"/>
      <c r="G51" s="14">
        <v>550</v>
      </c>
      <c r="H51" s="50"/>
      <c r="I51" s="50"/>
      <c r="J51" s="50">
        <v>51</v>
      </c>
      <c r="K51" s="8" t="s">
        <v>21</v>
      </c>
      <c r="L51" s="8" t="s">
        <v>21</v>
      </c>
      <c r="M51" s="8" t="s">
        <v>9</v>
      </c>
      <c r="N51" s="8" t="s">
        <v>21</v>
      </c>
      <c r="O51" s="8" t="s">
        <v>9</v>
      </c>
      <c r="P51" s="8" t="s">
        <v>21</v>
      </c>
      <c r="Q51" s="8" t="s">
        <v>9</v>
      </c>
      <c r="R51" s="71">
        <f>D51*8</f>
        <v>128</v>
      </c>
      <c r="S51" s="71">
        <f t="shared" si="18"/>
        <v>640</v>
      </c>
    </row>
    <row r="52" spans="1:19" x14ac:dyDescent="0.25">
      <c r="A52" s="12" t="s">
        <v>58</v>
      </c>
      <c r="B52" s="12" t="s">
        <v>100</v>
      </c>
      <c r="C52" s="12" t="str">
        <f t="shared" si="16"/>
        <v>Actors Temple: Studio 1</v>
      </c>
      <c r="D52" s="74">
        <v>17</v>
      </c>
      <c r="E52" s="12">
        <v>13</v>
      </c>
      <c r="F52" s="12">
        <v>16</v>
      </c>
      <c r="G52" s="17">
        <f t="shared" ref="G52:G74" si="19">E52*F52</f>
        <v>208</v>
      </c>
      <c r="H52" s="37">
        <v>3.95</v>
      </c>
      <c r="I52" s="37">
        <v>4.9400000000000004</v>
      </c>
      <c r="J52" s="37">
        <f t="shared" ref="J52:J83" si="20">H52*I52</f>
        <v>19.513000000000002</v>
      </c>
      <c r="K52" s="12" t="s">
        <v>21</v>
      </c>
      <c r="L52" s="12" t="s">
        <v>9</v>
      </c>
      <c r="M52" s="12" t="s">
        <v>21</v>
      </c>
      <c r="N52" s="12" t="s">
        <v>21</v>
      </c>
      <c r="O52" s="12" t="s">
        <v>21</v>
      </c>
      <c r="P52" s="12" t="s">
        <v>21</v>
      </c>
      <c r="Q52" s="12" t="s">
        <v>21</v>
      </c>
      <c r="R52" s="74">
        <v>128</v>
      </c>
      <c r="S52" s="73">
        <f t="shared" si="18"/>
        <v>640</v>
      </c>
    </row>
    <row r="53" spans="1:19" x14ac:dyDescent="0.25">
      <c r="A53" s="12" t="s">
        <v>58</v>
      </c>
      <c r="B53" s="12" t="s">
        <v>101</v>
      </c>
      <c r="C53" s="12" t="str">
        <f t="shared" si="16"/>
        <v>Actors Temple: Studio 2</v>
      </c>
      <c r="D53" s="74">
        <v>17</v>
      </c>
      <c r="E53" s="12">
        <v>14</v>
      </c>
      <c r="F53" s="12">
        <v>31</v>
      </c>
      <c r="G53" s="17">
        <f t="shared" si="19"/>
        <v>434</v>
      </c>
      <c r="H53" s="37">
        <v>4.3099999999999996</v>
      </c>
      <c r="I53" s="37">
        <v>9.44</v>
      </c>
      <c r="J53" s="37">
        <f t="shared" si="20"/>
        <v>40.686399999999992</v>
      </c>
      <c r="K53" s="12" t="s">
        <v>21</v>
      </c>
      <c r="L53" s="12" t="s">
        <v>9</v>
      </c>
      <c r="M53" s="12" t="s">
        <v>21</v>
      </c>
      <c r="N53" s="12" t="s">
        <v>21</v>
      </c>
      <c r="O53" s="12" t="s">
        <v>21</v>
      </c>
      <c r="P53" s="12" t="s">
        <v>21</v>
      </c>
      <c r="Q53" s="12" t="s">
        <v>21</v>
      </c>
      <c r="R53" s="74">
        <v>128</v>
      </c>
      <c r="S53" s="73">
        <f t="shared" si="18"/>
        <v>640</v>
      </c>
    </row>
    <row r="54" spans="1:19" x14ac:dyDescent="0.25">
      <c r="A54" s="21" t="s">
        <v>210</v>
      </c>
      <c r="B54" s="12" t="s">
        <v>216</v>
      </c>
      <c r="C54" s="12" t="str">
        <f t="shared" si="16"/>
        <v>Islington Arts Factory: The Linbury</v>
      </c>
      <c r="D54" s="74">
        <v>17</v>
      </c>
      <c r="E54" s="12">
        <v>39</v>
      </c>
      <c r="F54" s="12">
        <v>22</v>
      </c>
      <c r="G54" s="17">
        <f t="shared" si="19"/>
        <v>858</v>
      </c>
      <c r="H54" s="37">
        <v>12</v>
      </c>
      <c r="I54" s="37">
        <v>6.8</v>
      </c>
      <c r="J54" s="51">
        <f t="shared" si="20"/>
        <v>81.599999999999994</v>
      </c>
      <c r="K54" s="12" t="s">
        <v>9</v>
      </c>
      <c r="L54" s="12" t="s">
        <v>21</v>
      </c>
      <c r="M54" s="12" t="s">
        <v>9</v>
      </c>
      <c r="N54" s="12" t="s">
        <v>21</v>
      </c>
      <c r="O54" s="12" t="s">
        <v>9</v>
      </c>
      <c r="P54" s="12" t="s">
        <v>21</v>
      </c>
      <c r="Q54" s="12" t="s">
        <v>9</v>
      </c>
      <c r="R54" s="73">
        <f>D54*8</f>
        <v>136</v>
      </c>
      <c r="S54" s="73">
        <f t="shared" si="18"/>
        <v>680</v>
      </c>
    </row>
    <row r="55" spans="1:19" x14ac:dyDescent="0.25">
      <c r="A55" s="6" t="s">
        <v>457</v>
      </c>
      <c r="B55" s="25" t="s">
        <v>356</v>
      </c>
      <c r="C55" s="12" t="str">
        <f t="shared" si="16"/>
        <v>Lost Theatre: Room 1</v>
      </c>
      <c r="D55" s="62">
        <v>17</v>
      </c>
      <c r="E55" s="13">
        <f>H55*3.2808399</f>
        <v>27.887139150000003</v>
      </c>
      <c r="F55" s="13">
        <f>I55*3.2808399</f>
        <v>21.653543339999999</v>
      </c>
      <c r="G55" s="14">
        <f t="shared" si="19"/>
        <v>603.85537621313574</v>
      </c>
      <c r="H55" s="50">
        <v>8.5</v>
      </c>
      <c r="I55" s="50">
        <v>6.6</v>
      </c>
      <c r="J55" s="50">
        <f t="shared" si="20"/>
        <v>56.099999999999994</v>
      </c>
      <c r="K55" s="8" t="s">
        <v>21</v>
      </c>
      <c r="L55" s="8" t="s">
        <v>21</v>
      </c>
      <c r="M55" s="8" t="s">
        <v>9</v>
      </c>
      <c r="N55" s="8" t="s">
        <v>21</v>
      </c>
      <c r="O55" s="8" t="s">
        <v>21</v>
      </c>
      <c r="P55" s="8" t="s">
        <v>9</v>
      </c>
      <c r="Q55" s="8" t="s">
        <v>9</v>
      </c>
      <c r="R55" s="71">
        <f>D55*8</f>
        <v>136</v>
      </c>
      <c r="S55" s="73">
        <f t="shared" si="18"/>
        <v>680</v>
      </c>
    </row>
    <row r="56" spans="1:19" x14ac:dyDescent="0.25">
      <c r="A56" s="21" t="s">
        <v>293</v>
      </c>
      <c r="B56" s="12" t="s">
        <v>70</v>
      </c>
      <c r="C56" s="12" t="str">
        <f t="shared" si="16"/>
        <v>Moving East: Studio</v>
      </c>
      <c r="D56" s="74">
        <v>17</v>
      </c>
      <c r="E56" s="12">
        <v>38</v>
      </c>
      <c r="F56" s="12">
        <v>27.5</v>
      </c>
      <c r="G56" s="17">
        <f t="shared" si="19"/>
        <v>1045</v>
      </c>
      <c r="H56" s="37">
        <v>11.4</v>
      </c>
      <c r="I56" s="37">
        <v>8.25</v>
      </c>
      <c r="J56" s="37">
        <f t="shared" si="20"/>
        <v>94.05</v>
      </c>
      <c r="K56" s="12" t="s">
        <v>21</v>
      </c>
      <c r="L56" s="12" t="s">
        <v>21</v>
      </c>
      <c r="M56" s="12" t="s">
        <v>9</v>
      </c>
      <c r="N56" s="12" t="s">
        <v>21</v>
      </c>
      <c r="O56" s="12" t="s">
        <v>9</v>
      </c>
      <c r="P56" s="12" t="s">
        <v>21</v>
      </c>
      <c r="Q56" s="12"/>
      <c r="R56" s="73">
        <f>D56*8</f>
        <v>136</v>
      </c>
      <c r="S56" s="73">
        <f t="shared" si="18"/>
        <v>680</v>
      </c>
    </row>
    <row r="57" spans="1:19" x14ac:dyDescent="0.25">
      <c r="A57" s="21" t="s">
        <v>316</v>
      </c>
      <c r="B57" s="21" t="s">
        <v>324</v>
      </c>
      <c r="C57" s="12" t="str">
        <f t="shared" si="16"/>
        <v>Oval House: Downstairs Dance Studio</v>
      </c>
      <c r="D57" s="73">
        <f>R57/8</f>
        <v>17.25</v>
      </c>
      <c r="E57" s="23">
        <f t="shared" ref="E57:F59" si="21">H57*3.2808399</f>
        <v>22.965879300000001</v>
      </c>
      <c r="F57" s="23">
        <f t="shared" si="21"/>
        <v>22.965879300000001</v>
      </c>
      <c r="G57" s="23">
        <f t="shared" si="19"/>
        <v>527.43161202216857</v>
      </c>
      <c r="H57" s="51">
        <v>7</v>
      </c>
      <c r="I57" s="51">
        <v>7</v>
      </c>
      <c r="J57" s="37">
        <f t="shared" si="20"/>
        <v>49</v>
      </c>
      <c r="K57" s="21" t="s">
        <v>21</v>
      </c>
      <c r="L57" s="21" t="s">
        <v>21</v>
      </c>
      <c r="M57" s="21" t="s">
        <v>21</v>
      </c>
      <c r="N57" s="21" t="s">
        <v>21</v>
      </c>
      <c r="O57" s="21" t="s">
        <v>9</v>
      </c>
      <c r="P57" s="21" t="s">
        <v>9</v>
      </c>
      <c r="Q57" s="21" t="s">
        <v>9</v>
      </c>
      <c r="R57" s="74">
        <v>138</v>
      </c>
      <c r="S57" s="74">
        <v>660</v>
      </c>
    </row>
    <row r="58" spans="1:19" x14ac:dyDescent="0.25">
      <c r="A58" s="6" t="s">
        <v>757</v>
      </c>
      <c r="B58" s="6" t="s">
        <v>757</v>
      </c>
      <c r="C58" s="21" t="str">
        <f t="shared" si="16"/>
        <v>Anonymous: Anonymous</v>
      </c>
      <c r="D58" s="62">
        <v>18</v>
      </c>
      <c r="E58" s="13">
        <f t="shared" si="21"/>
        <v>20.013123390000001</v>
      </c>
      <c r="F58" s="13">
        <f t="shared" si="21"/>
        <v>17.06036748</v>
      </c>
      <c r="G58" s="54">
        <f t="shared" si="19"/>
        <v>341.43123945598336</v>
      </c>
      <c r="H58" s="51">
        <v>6.1</v>
      </c>
      <c r="I58" s="51">
        <v>5.2</v>
      </c>
      <c r="J58" s="51">
        <f t="shared" si="20"/>
        <v>31.72</v>
      </c>
      <c r="K58" s="25" t="s">
        <v>21</v>
      </c>
      <c r="L58" s="25" t="s">
        <v>21</v>
      </c>
      <c r="M58" s="25" t="s">
        <v>21</v>
      </c>
      <c r="N58" s="25" t="s">
        <v>21</v>
      </c>
      <c r="O58" s="25" t="s">
        <v>21</v>
      </c>
      <c r="P58" s="25" t="s">
        <v>21</v>
      </c>
      <c r="Q58" s="25" t="s">
        <v>21</v>
      </c>
      <c r="R58" s="62">
        <v>96</v>
      </c>
      <c r="S58" s="62">
        <v>420</v>
      </c>
    </row>
    <row r="59" spans="1:19" x14ac:dyDescent="0.25">
      <c r="A59" s="6" t="s">
        <v>28</v>
      </c>
      <c r="B59" s="8" t="s">
        <v>89</v>
      </c>
      <c r="C59" s="12" t="str">
        <f t="shared" si="16"/>
        <v>3 Mills Studios: Studio 3</v>
      </c>
      <c r="D59" s="67">
        <f>R59/8</f>
        <v>18</v>
      </c>
      <c r="E59" s="13">
        <f t="shared" si="21"/>
        <v>15.09186354</v>
      </c>
      <c r="F59" s="13">
        <f t="shared" si="21"/>
        <v>18.044619449999999</v>
      </c>
      <c r="G59" s="14">
        <f t="shared" si="19"/>
        <v>272.32693437062983</v>
      </c>
      <c r="H59" s="50">
        <v>4.5999999999999996</v>
      </c>
      <c r="I59" s="50">
        <v>5.5</v>
      </c>
      <c r="J59" s="50">
        <f t="shared" si="20"/>
        <v>25.299999999999997</v>
      </c>
      <c r="K59" s="8" t="s">
        <v>21</v>
      </c>
      <c r="L59" s="8" t="s">
        <v>21</v>
      </c>
      <c r="M59" s="8" t="s">
        <v>21</v>
      </c>
      <c r="N59" s="8" t="s">
        <v>21</v>
      </c>
      <c r="O59" s="8" t="s">
        <v>21</v>
      </c>
      <c r="P59" s="57" t="s">
        <v>21</v>
      </c>
      <c r="Q59" s="25" t="s">
        <v>21</v>
      </c>
      <c r="R59" s="68">
        <v>144</v>
      </c>
      <c r="S59" s="68">
        <v>570</v>
      </c>
    </row>
    <row r="60" spans="1:19" x14ac:dyDescent="0.25">
      <c r="A60" s="21" t="s">
        <v>93</v>
      </c>
      <c r="B60" s="12" t="s">
        <v>100</v>
      </c>
      <c r="C60" s="12" t="str">
        <f t="shared" si="16"/>
        <v>Bridge Theatre Training Company: Studio 1</v>
      </c>
      <c r="D60" s="74">
        <v>18</v>
      </c>
      <c r="E60" s="17">
        <v>26</v>
      </c>
      <c r="F60" s="17">
        <v>25</v>
      </c>
      <c r="G60" s="17">
        <f t="shared" si="19"/>
        <v>650</v>
      </c>
      <c r="H60" s="37">
        <f t="shared" ref="H60:I63" si="22">E60*0.3048</f>
        <v>7.9248000000000003</v>
      </c>
      <c r="I60" s="37">
        <f t="shared" si="22"/>
        <v>7.62</v>
      </c>
      <c r="J60" s="37">
        <f t="shared" si="20"/>
        <v>60.386976000000004</v>
      </c>
      <c r="K60" s="12" t="s">
        <v>21</v>
      </c>
      <c r="L60" s="12" t="s">
        <v>21</v>
      </c>
      <c r="M60" s="12" t="s">
        <v>21</v>
      </c>
      <c r="N60" s="12" t="s">
        <v>21</v>
      </c>
      <c r="O60" s="12" t="s">
        <v>9</v>
      </c>
      <c r="P60" s="12" t="s">
        <v>21</v>
      </c>
      <c r="Q60" s="12" t="s">
        <v>21</v>
      </c>
      <c r="R60" s="74">
        <v>130</v>
      </c>
      <c r="S60" s="73">
        <f t="shared" ref="S60:S70" si="23">R60*5</f>
        <v>650</v>
      </c>
    </row>
    <row r="61" spans="1:19" x14ac:dyDescent="0.25">
      <c r="A61" s="21" t="s">
        <v>93</v>
      </c>
      <c r="B61" s="12" t="s">
        <v>101</v>
      </c>
      <c r="C61" s="12" t="str">
        <f t="shared" si="16"/>
        <v>Bridge Theatre Training Company: Studio 2</v>
      </c>
      <c r="D61" s="74">
        <v>18</v>
      </c>
      <c r="E61" s="17">
        <v>27</v>
      </c>
      <c r="F61" s="17">
        <v>22.5</v>
      </c>
      <c r="G61" s="17">
        <f t="shared" si="19"/>
        <v>607.5</v>
      </c>
      <c r="H61" s="37">
        <f t="shared" si="22"/>
        <v>8.2295999999999996</v>
      </c>
      <c r="I61" s="37">
        <f t="shared" si="22"/>
        <v>6.8580000000000005</v>
      </c>
      <c r="J61" s="37">
        <f t="shared" si="20"/>
        <v>56.438596799999999</v>
      </c>
      <c r="K61" s="12" t="s">
        <v>21</v>
      </c>
      <c r="L61" s="12" t="s">
        <v>21</v>
      </c>
      <c r="M61" s="12" t="s">
        <v>21</v>
      </c>
      <c r="N61" s="12" t="s">
        <v>21</v>
      </c>
      <c r="O61" s="12" t="s">
        <v>9</v>
      </c>
      <c r="P61" s="12" t="s">
        <v>21</v>
      </c>
      <c r="Q61" s="12" t="s">
        <v>21</v>
      </c>
      <c r="R61" s="74">
        <v>130</v>
      </c>
      <c r="S61" s="73">
        <f t="shared" si="23"/>
        <v>650</v>
      </c>
    </row>
    <row r="62" spans="1:19" x14ac:dyDescent="0.25">
      <c r="A62" s="21" t="s">
        <v>93</v>
      </c>
      <c r="B62" s="12" t="s">
        <v>89</v>
      </c>
      <c r="C62" s="12" t="str">
        <f t="shared" si="16"/>
        <v>Bridge Theatre Training Company: Studio 3</v>
      </c>
      <c r="D62" s="74">
        <v>18</v>
      </c>
      <c r="E62" s="17">
        <v>23.5</v>
      </c>
      <c r="F62" s="17">
        <v>28</v>
      </c>
      <c r="G62" s="17">
        <f t="shared" si="19"/>
        <v>658</v>
      </c>
      <c r="H62" s="37">
        <f t="shared" si="22"/>
        <v>7.1628000000000007</v>
      </c>
      <c r="I62" s="37">
        <f t="shared" si="22"/>
        <v>8.5343999999999998</v>
      </c>
      <c r="J62" s="37">
        <f t="shared" si="20"/>
        <v>61.130200320000007</v>
      </c>
      <c r="K62" s="12" t="s">
        <v>21</v>
      </c>
      <c r="L62" s="12" t="s">
        <v>21</v>
      </c>
      <c r="M62" s="12" t="s">
        <v>21</v>
      </c>
      <c r="N62" s="12" t="s">
        <v>21</v>
      </c>
      <c r="O62" s="12" t="s">
        <v>9</v>
      </c>
      <c r="P62" s="12" t="s">
        <v>21</v>
      </c>
      <c r="Q62" s="12" t="s">
        <v>21</v>
      </c>
      <c r="R62" s="74">
        <v>130</v>
      </c>
      <c r="S62" s="73">
        <f t="shared" si="23"/>
        <v>650</v>
      </c>
    </row>
    <row r="63" spans="1:19" x14ac:dyDescent="0.25">
      <c r="A63" s="21" t="s">
        <v>93</v>
      </c>
      <c r="B63" s="12" t="s">
        <v>102</v>
      </c>
      <c r="C63" s="12" t="str">
        <f t="shared" si="16"/>
        <v>Bridge Theatre Training Company: Studio 4</v>
      </c>
      <c r="D63" s="74">
        <v>18</v>
      </c>
      <c r="E63" s="17">
        <v>31</v>
      </c>
      <c r="F63" s="17">
        <v>21</v>
      </c>
      <c r="G63" s="17">
        <f t="shared" si="19"/>
        <v>651</v>
      </c>
      <c r="H63" s="37">
        <f t="shared" si="22"/>
        <v>9.4488000000000003</v>
      </c>
      <c r="I63" s="37">
        <f t="shared" si="22"/>
        <v>6.4008000000000003</v>
      </c>
      <c r="J63" s="37">
        <f t="shared" si="20"/>
        <v>60.479879040000007</v>
      </c>
      <c r="K63" s="12" t="s">
        <v>21</v>
      </c>
      <c r="L63" s="12" t="s">
        <v>21</v>
      </c>
      <c r="M63" s="12" t="s">
        <v>21</v>
      </c>
      <c r="N63" s="12" t="s">
        <v>21</v>
      </c>
      <c r="O63" s="12" t="s">
        <v>21</v>
      </c>
      <c r="P63" s="12" t="s">
        <v>21</v>
      </c>
      <c r="Q63" s="12" t="s">
        <v>21</v>
      </c>
      <c r="R63" s="74">
        <v>130</v>
      </c>
      <c r="S63" s="73">
        <f t="shared" si="23"/>
        <v>650</v>
      </c>
    </row>
    <row r="64" spans="1:19" x14ac:dyDescent="0.25">
      <c r="A64" s="12" t="s">
        <v>633</v>
      </c>
      <c r="B64" s="12" t="s">
        <v>22</v>
      </c>
      <c r="C64" s="12" t="str">
        <f t="shared" si="16"/>
        <v>Identity Studios: Greta Mendez Room</v>
      </c>
      <c r="D64" s="74">
        <v>18</v>
      </c>
      <c r="E64" s="12">
        <v>38</v>
      </c>
      <c r="F64" s="12">
        <v>25</v>
      </c>
      <c r="G64" s="17">
        <f t="shared" si="19"/>
        <v>950</v>
      </c>
      <c r="H64" s="37">
        <v>12</v>
      </c>
      <c r="I64" s="37">
        <v>7.6</v>
      </c>
      <c r="J64" s="37">
        <f t="shared" si="20"/>
        <v>91.199999999999989</v>
      </c>
      <c r="K64" s="12" t="s">
        <v>21</v>
      </c>
      <c r="L64" s="12" t="s">
        <v>21</v>
      </c>
      <c r="M64" s="12" t="s">
        <v>9</v>
      </c>
      <c r="N64" s="12" t="s">
        <v>21</v>
      </c>
      <c r="O64" s="12" t="s">
        <v>21</v>
      </c>
      <c r="P64" s="12" t="s">
        <v>21</v>
      </c>
      <c r="Q64" s="12" t="s">
        <v>21</v>
      </c>
      <c r="R64" s="74">
        <v>130</v>
      </c>
      <c r="S64" s="73">
        <f t="shared" si="23"/>
        <v>650</v>
      </c>
    </row>
    <row r="65" spans="1:19" x14ac:dyDescent="0.25">
      <c r="A65" s="12" t="s">
        <v>633</v>
      </c>
      <c r="B65" s="12" t="s">
        <v>25</v>
      </c>
      <c r="C65" s="12" t="str">
        <f t="shared" si="16"/>
        <v>Identity Studios: Main Studio</v>
      </c>
      <c r="D65" s="74">
        <v>18</v>
      </c>
      <c r="E65" s="12">
        <v>50</v>
      </c>
      <c r="F65" s="12">
        <v>25</v>
      </c>
      <c r="G65" s="17">
        <f t="shared" si="19"/>
        <v>1250</v>
      </c>
      <c r="H65" s="37">
        <v>15</v>
      </c>
      <c r="I65" s="37">
        <v>7.6</v>
      </c>
      <c r="J65" s="37">
        <f t="shared" si="20"/>
        <v>114</v>
      </c>
      <c r="K65" s="12" t="s">
        <v>21</v>
      </c>
      <c r="L65" s="12" t="s">
        <v>21</v>
      </c>
      <c r="M65" s="12" t="s">
        <v>9</v>
      </c>
      <c r="N65" s="12" t="s">
        <v>9</v>
      </c>
      <c r="O65" s="12" t="s">
        <v>21</v>
      </c>
      <c r="P65" s="12" t="s">
        <v>21</v>
      </c>
      <c r="Q65" s="12" t="s">
        <v>21</v>
      </c>
      <c r="R65" s="74">
        <v>130</v>
      </c>
      <c r="S65" s="73">
        <f t="shared" si="23"/>
        <v>650</v>
      </c>
    </row>
    <row r="66" spans="1:19" x14ac:dyDescent="0.25">
      <c r="A66" s="21" t="s">
        <v>210</v>
      </c>
      <c r="B66" s="12" t="s">
        <v>217</v>
      </c>
      <c r="C66" s="12" t="str">
        <f t="shared" si="16"/>
        <v>Islington Arts Factory: The Chase</v>
      </c>
      <c r="D66" s="74">
        <v>18</v>
      </c>
      <c r="E66" s="23">
        <f t="shared" ref="E66:F69" si="24">H66*3.2808399</f>
        <v>48.392388525000001</v>
      </c>
      <c r="F66" s="23">
        <f t="shared" si="24"/>
        <v>22.309711320000002</v>
      </c>
      <c r="G66" s="17">
        <f t="shared" si="19"/>
        <v>1079.6202180780308</v>
      </c>
      <c r="H66" s="37">
        <v>14.75</v>
      </c>
      <c r="I66" s="37">
        <v>6.8</v>
      </c>
      <c r="J66" s="51">
        <f t="shared" si="20"/>
        <v>100.3</v>
      </c>
      <c r="K66" s="12" t="s">
        <v>9</v>
      </c>
      <c r="L66" s="12" t="s">
        <v>21</v>
      </c>
      <c r="M66" s="12" t="s">
        <v>9</v>
      </c>
      <c r="N66" s="12" t="s">
        <v>21</v>
      </c>
      <c r="O66" s="12" t="s">
        <v>9</v>
      </c>
      <c r="P66" s="12" t="s">
        <v>21</v>
      </c>
      <c r="Q66" s="12" t="s">
        <v>9</v>
      </c>
      <c r="R66" s="73">
        <f>D66*8</f>
        <v>144</v>
      </c>
      <c r="S66" s="73">
        <f t="shared" si="23"/>
        <v>720</v>
      </c>
    </row>
    <row r="67" spans="1:19" x14ac:dyDescent="0.25">
      <c r="A67" s="6" t="s">
        <v>349</v>
      </c>
      <c r="B67" s="25" t="s">
        <v>358</v>
      </c>
      <c r="C67" s="12" t="str">
        <f t="shared" si="16"/>
        <v>Rooms Above: Room 3</v>
      </c>
      <c r="D67" s="62">
        <v>18</v>
      </c>
      <c r="E67" s="23">
        <f t="shared" si="24"/>
        <v>32.808399000000001</v>
      </c>
      <c r="F67" s="23">
        <f t="shared" si="24"/>
        <v>9.8425197000000004</v>
      </c>
      <c r="G67" s="23">
        <f t="shared" si="19"/>
        <v>322.91731348296031</v>
      </c>
      <c r="H67" s="50">
        <v>10</v>
      </c>
      <c r="I67" s="50">
        <v>3</v>
      </c>
      <c r="J67" s="50">
        <f t="shared" si="20"/>
        <v>30</v>
      </c>
      <c r="K67" s="25" t="s">
        <v>21</v>
      </c>
      <c r="L67" s="25" t="s">
        <v>21</v>
      </c>
      <c r="M67" s="25" t="s">
        <v>21</v>
      </c>
      <c r="N67" s="25" t="s">
        <v>21</v>
      </c>
      <c r="O67" s="25" t="s">
        <v>21</v>
      </c>
      <c r="P67" s="25" t="s">
        <v>9</v>
      </c>
      <c r="Q67" s="25" t="s">
        <v>21</v>
      </c>
      <c r="R67" s="71">
        <f>D67*8</f>
        <v>144</v>
      </c>
      <c r="S67" s="71">
        <f t="shared" si="23"/>
        <v>720</v>
      </c>
    </row>
    <row r="68" spans="1:19" x14ac:dyDescent="0.25">
      <c r="A68" s="6" t="s">
        <v>349</v>
      </c>
      <c r="B68" s="25" t="s">
        <v>359</v>
      </c>
      <c r="C68" s="12" t="str">
        <f t="shared" si="16"/>
        <v xml:space="preserve">Rooms Above: Room 4 </v>
      </c>
      <c r="D68" s="62">
        <v>18</v>
      </c>
      <c r="E68" s="23">
        <f t="shared" si="24"/>
        <v>36.089238899999998</v>
      </c>
      <c r="F68" s="23">
        <f t="shared" si="24"/>
        <v>9.8425197000000004</v>
      </c>
      <c r="G68" s="23">
        <f t="shared" si="19"/>
        <v>355.20904483125634</v>
      </c>
      <c r="H68" s="50">
        <v>11</v>
      </c>
      <c r="I68" s="50">
        <v>3</v>
      </c>
      <c r="J68" s="50">
        <f t="shared" si="20"/>
        <v>33</v>
      </c>
      <c r="K68" s="25" t="s">
        <v>21</v>
      </c>
      <c r="L68" s="25" t="s">
        <v>21</v>
      </c>
      <c r="M68" s="25" t="s">
        <v>21</v>
      </c>
      <c r="N68" s="25" t="s">
        <v>21</v>
      </c>
      <c r="O68" s="25" t="s">
        <v>21</v>
      </c>
      <c r="P68" s="25" t="s">
        <v>21</v>
      </c>
      <c r="Q68" s="25" t="s">
        <v>21</v>
      </c>
      <c r="R68" s="71">
        <f>D68*8</f>
        <v>144</v>
      </c>
      <c r="S68" s="71">
        <f t="shared" si="23"/>
        <v>720</v>
      </c>
    </row>
    <row r="69" spans="1:19" x14ac:dyDescent="0.25">
      <c r="A69" s="6" t="s">
        <v>349</v>
      </c>
      <c r="B69" s="25" t="s">
        <v>360</v>
      </c>
      <c r="C69" s="12" t="str">
        <f t="shared" si="16"/>
        <v>Rooms Above: Room 5</v>
      </c>
      <c r="D69" s="62">
        <v>18</v>
      </c>
      <c r="E69" s="23">
        <f t="shared" si="24"/>
        <v>50.85301845</v>
      </c>
      <c r="F69" s="23">
        <f t="shared" si="24"/>
        <v>9.8425197000000004</v>
      </c>
      <c r="G69" s="23">
        <f t="shared" si="19"/>
        <v>500.52183589858851</v>
      </c>
      <c r="H69" s="50">
        <v>15.5</v>
      </c>
      <c r="I69" s="50">
        <v>3</v>
      </c>
      <c r="J69" s="50">
        <f t="shared" si="20"/>
        <v>46.5</v>
      </c>
      <c r="K69" s="25" t="s">
        <v>21</v>
      </c>
      <c r="L69" s="25" t="s">
        <v>21</v>
      </c>
      <c r="M69" s="25" t="s">
        <v>21</v>
      </c>
      <c r="N69" s="25" t="s">
        <v>21</v>
      </c>
      <c r="O69" s="25" t="s">
        <v>21</v>
      </c>
      <c r="P69" s="25" t="s">
        <v>21</v>
      </c>
      <c r="Q69" s="25" t="s">
        <v>21</v>
      </c>
      <c r="R69" s="71">
        <f>D69*8</f>
        <v>144</v>
      </c>
      <c r="S69" s="71">
        <f t="shared" si="23"/>
        <v>720</v>
      </c>
    </row>
    <row r="70" spans="1:19" x14ac:dyDescent="0.25">
      <c r="A70" s="32" t="s">
        <v>391</v>
      </c>
      <c r="B70" s="25" t="s">
        <v>397</v>
      </c>
      <c r="C70" s="12" t="str">
        <f t="shared" si="16"/>
        <v>Space, The: The Space</v>
      </c>
      <c r="D70" s="62">
        <f>15*1.2</f>
        <v>18</v>
      </c>
      <c r="E70" s="8">
        <v>30</v>
      </c>
      <c r="F70" s="8">
        <v>28</v>
      </c>
      <c r="G70" s="23">
        <f t="shared" si="19"/>
        <v>840</v>
      </c>
      <c r="H70" s="51">
        <f>E70*0.3048</f>
        <v>9.1440000000000001</v>
      </c>
      <c r="I70" s="51">
        <f>F70*0.3048</f>
        <v>8.5343999999999998</v>
      </c>
      <c r="J70" s="52">
        <f t="shared" si="20"/>
        <v>78.0385536</v>
      </c>
      <c r="K70" s="8" t="s">
        <v>21</v>
      </c>
      <c r="L70" s="8" t="s">
        <v>9</v>
      </c>
      <c r="M70" s="8" t="s">
        <v>9</v>
      </c>
      <c r="N70" s="8" t="s">
        <v>9</v>
      </c>
      <c r="O70" s="8" t="s">
        <v>21</v>
      </c>
      <c r="P70" s="8" t="s">
        <v>9</v>
      </c>
      <c r="Q70" s="8" t="s">
        <v>21</v>
      </c>
      <c r="R70" s="71">
        <f>D70*8</f>
        <v>144</v>
      </c>
      <c r="S70" s="71">
        <f t="shared" si="23"/>
        <v>720</v>
      </c>
    </row>
    <row r="71" spans="1:19" x14ac:dyDescent="0.25">
      <c r="A71" s="21" t="s">
        <v>116</v>
      </c>
      <c r="B71" s="21" t="s">
        <v>126</v>
      </c>
      <c r="C71" s="12" t="str">
        <f t="shared" si="16"/>
        <v>Cecil Sharp House: Storrow Hall</v>
      </c>
      <c r="D71" s="73">
        <f>R71/8</f>
        <v>18.75</v>
      </c>
      <c r="E71" s="23">
        <v>30</v>
      </c>
      <c r="F71" s="23">
        <v>25</v>
      </c>
      <c r="G71" s="23">
        <f t="shared" si="19"/>
        <v>750</v>
      </c>
      <c r="H71" s="51">
        <f>E71*0.3048</f>
        <v>9.1440000000000001</v>
      </c>
      <c r="I71" s="51">
        <f>F71*0.3048</f>
        <v>7.62</v>
      </c>
      <c r="J71" s="51">
        <f t="shared" si="20"/>
        <v>69.677279999999996</v>
      </c>
      <c r="K71" s="21" t="s">
        <v>9</v>
      </c>
      <c r="L71" s="21" t="s">
        <v>21</v>
      </c>
      <c r="M71" s="21" t="s">
        <v>21</v>
      </c>
      <c r="N71" s="21" t="s">
        <v>21</v>
      </c>
      <c r="O71" s="21" t="s">
        <v>9</v>
      </c>
      <c r="P71" s="21" t="s">
        <v>9</v>
      </c>
      <c r="Q71" s="21" t="s">
        <v>21</v>
      </c>
      <c r="R71" s="74">
        <v>150</v>
      </c>
      <c r="S71" s="74">
        <v>600</v>
      </c>
    </row>
    <row r="72" spans="1:19" x14ac:dyDescent="0.25">
      <c r="A72" s="21" t="s">
        <v>60</v>
      </c>
      <c r="B72" s="21" t="s">
        <v>68</v>
      </c>
      <c r="C72" s="12" t="str">
        <f t="shared" si="16"/>
        <v>The Albany: Yellow Room</v>
      </c>
      <c r="D72" s="74">
        <v>19</v>
      </c>
      <c r="E72" s="23">
        <f>H72*3.2808399</f>
        <v>18.044619449999999</v>
      </c>
      <c r="F72" s="23">
        <f>I72*3.2808399</f>
        <v>18.044619449999999</v>
      </c>
      <c r="G72" s="23">
        <f t="shared" si="19"/>
        <v>325.60829109531829</v>
      </c>
      <c r="H72" s="51">
        <v>5.5</v>
      </c>
      <c r="I72" s="51">
        <v>5.5</v>
      </c>
      <c r="J72" s="51">
        <f t="shared" si="20"/>
        <v>30.25</v>
      </c>
      <c r="K72" s="21" t="s">
        <v>9</v>
      </c>
      <c r="L72" s="21" t="s">
        <v>9</v>
      </c>
      <c r="M72" s="21" t="s">
        <v>21</v>
      </c>
      <c r="N72" s="21" t="s">
        <v>21</v>
      </c>
      <c r="O72" s="21" t="s">
        <v>21</v>
      </c>
      <c r="P72" s="21" t="s">
        <v>21</v>
      </c>
      <c r="Q72" s="21" t="s">
        <v>21</v>
      </c>
      <c r="R72" s="74">
        <v>130</v>
      </c>
      <c r="S72" s="71">
        <f>R72*5</f>
        <v>650</v>
      </c>
    </row>
    <row r="73" spans="1:19" x14ac:dyDescent="0.25">
      <c r="A73" s="21" t="s">
        <v>316</v>
      </c>
      <c r="B73" s="21" t="s">
        <v>323</v>
      </c>
      <c r="C73" s="12" t="str">
        <f t="shared" si="16"/>
        <v>Oval House: Upstairs Dance Studio</v>
      </c>
      <c r="D73" s="73">
        <f>R73/8</f>
        <v>19.5</v>
      </c>
      <c r="E73" s="23">
        <f>H73*3.2808399</f>
        <v>29.527559100000001</v>
      </c>
      <c r="F73" s="23">
        <f>I73*3.2808399</f>
        <v>19.685039400000001</v>
      </c>
      <c r="G73" s="23">
        <f t="shared" si="19"/>
        <v>581.25116426932857</v>
      </c>
      <c r="H73" s="51">
        <v>9</v>
      </c>
      <c r="I73" s="51">
        <v>6</v>
      </c>
      <c r="J73" s="37">
        <f t="shared" si="20"/>
        <v>54</v>
      </c>
      <c r="K73" s="21" t="s">
        <v>21</v>
      </c>
      <c r="L73" s="21" t="s">
        <v>21</v>
      </c>
      <c r="M73" s="21" t="s">
        <v>21</v>
      </c>
      <c r="N73" s="21" t="s">
        <v>21</v>
      </c>
      <c r="O73" s="21" t="s">
        <v>9</v>
      </c>
      <c r="P73" s="21" t="s">
        <v>21</v>
      </c>
      <c r="Q73" s="21" t="s">
        <v>9</v>
      </c>
      <c r="R73" s="74">
        <v>156</v>
      </c>
      <c r="S73" s="74">
        <v>780</v>
      </c>
    </row>
    <row r="74" spans="1:19" x14ac:dyDescent="0.25">
      <c r="A74" s="21" t="s">
        <v>325</v>
      </c>
      <c r="B74" s="21" t="s">
        <v>253</v>
      </c>
      <c r="C74" s="12" t="str">
        <f t="shared" si="16"/>
        <v>Paines Plough: Rehearsal Room</v>
      </c>
      <c r="D74" s="73">
        <f>R74/8</f>
        <v>19.5</v>
      </c>
      <c r="E74" s="12">
        <v>20</v>
      </c>
      <c r="F74" s="12">
        <v>15</v>
      </c>
      <c r="G74" s="23">
        <f t="shared" si="19"/>
        <v>300</v>
      </c>
      <c r="H74" s="51">
        <f>E74*0.3048</f>
        <v>6.0960000000000001</v>
      </c>
      <c r="I74" s="51">
        <f>F74*0.3048</f>
        <v>4.5720000000000001</v>
      </c>
      <c r="J74" s="37">
        <f t="shared" si="20"/>
        <v>27.870912000000001</v>
      </c>
      <c r="K74" s="21" t="s">
        <v>9</v>
      </c>
      <c r="L74" s="21" t="s">
        <v>21</v>
      </c>
      <c r="M74" s="21" t="s">
        <v>21</v>
      </c>
      <c r="N74" s="21" t="s">
        <v>21</v>
      </c>
      <c r="O74" s="21" t="s">
        <v>21</v>
      </c>
      <c r="P74" s="21" t="s">
        <v>21</v>
      </c>
      <c r="Q74" s="21" t="s">
        <v>21</v>
      </c>
      <c r="R74" s="74">
        <f>130*1.2</f>
        <v>156</v>
      </c>
      <c r="S74" s="74">
        <f>555*1.2</f>
        <v>666</v>
      </c>
    </row>
    <row r="75" spans="1:19" x14ac:dyDescent="0.25">
      <c r="A75" s="6" t="s">
        <v>497</v>
      </c>
      <c r="B75" s="8" t="s">
        <v>504</v>
      </c>
      <c r="C75" s="12" t="str">
        <f t="shared" si="16"/>
        <v>St Gabriel's Halls: Boy's Club</v>
      </c>
      <c r="D75" s="71">
        <f>R75/8</f>
        <v>19.5</v>
      </c>
      <c r="E75" s="8"/>
      <c r="F75" s="8"/>
      <c r="G75" s="14"/>
      <c r="H75" s="50">
        <v>13.8</v>
      </c>
      <c r="I75" s="50">
        <v>8.3000000000000007</v>
      </c>
      <c r="J75" s="50">
        <f t="shared" si="20"/>
        <v>114.54000000000002</v>
      </c>
      <c r="K75" s="8" t="s">
        <v>9</v>
      </c>
      <c r="L75" s="8" t="s">
        <v>21</v>
      </c>
      <c r="M75" s="8" t="s">
        <v>21</v>
      </c>
      <c r="N75" s="8" t="s">
        <v>21</v>
      </c>
      <c r="O75" s="8" t="s">
        <v>21</v>
      </c>
      <c r="P75" s="8" t="s">
        <v>9</v>
      </c>
      <c r="Q75" s="8" t="s">
        <v>21</v>
      </c>
      <c r="R75" s="62">
        <f>1.2*130</f>
        <v>156</v>
      </c>
      <c r="S75" s="71">
        <f t="shared" ref="S75:S82" si="25">R75*5</f>
        <v>780</v>
      </c>
    </row>
    <row r="76" spans="1:19" x14ac:dyDescent="0.25">
      <c r="A76" s="6" t="s">
        <v>420</v>
      </c>
      <c r="B76" s="25" t="s">
        <v>593</v>
      </c>
      <c r="C76" s="12" t="str">
        <f t="shared" ref="C76:C107" si="26">A76&amp;": "&amp;B76</f>
        <v>Diorama Arts Studios: Sage Room</v>
      </c>
      <c r="D76" s="62">
        <v>20</v>
      </c>
      <c r="E76" s="13">
        <v>10.5</v>
      </c>
      <c r="F76" s="13">
        <v>10</v>
      </c>
      <c r="G76" s="14">
        <f t="shared" ref="G76:G84" si="27">E76*F76</f>
        <v>105</v>
      </c>
      <c r="H76" s="50">
        <v>3.5</v>
      </c>
      <c r="I76" s="50">
        <v>3</v>
      </c>
      <c r="J76" s="50">
        <f t="shared" si="20"/>
        <v>10.5</v>
      </c>
      <c r="K76" s="8" t="s">
        <v>9</v>
      </c>
      <c r="L76" s="8" t="s">
        <v>21</v>
      </c>
      <c r="M76" s="8" t="s">
        <v>21</v>
      </c>
      <c r="N76" s="8" t="s">
        <v>21</v>
      </c>
      <c r="O76" s="8" t="s">
        <v>21</v>
      </c>
      <c r="P76" s="8" t="s">
        <v>21</v>
      </c>
      <c r="Q76" s="8" t="s">
        <v>21</v>
      </c>
      <c r="R76" s="71">
        <f t="shared" ref="R76:R82" si="28">D76*8</f>
        <v>160</v>
      </c>
      <c r="S76" s="71">
        <f t="shared" si="25"/>
        <v>800</v>
      </c>
    </row>
    <row r="77" spans="1:19" x14ac:dyDescent="0.25">
      <c r="A77" s="21" t="s">
        <v>218</v>
      </c>
      <c r="B77" s="12" t="s">
        <v>224</v>
      </c>
      <c r="C77" s="12" t="str">
        <f t="shared" si="26"/>
        <v xml:space="preserve">Jacksons Lane: Space 3 </v>
      </c>
      <c r="D77" s="74">
        <v>20</v>
      </c>
      <c r="E77" s="23">
        <f t="shared" ref="E77:F80" si="29">H77*3.2808399</f>
        <v>19.685039400000001</v>
      </c>
      <c r="F77" s="23">
        <f t="shared" si="29"/>
        <v>29.527559100000001</v>
      </c>
      <c r="G77" s="17">
        <f t="shared" si="27"/>
        <v>581.25116426932857</v>
      </c>
      <c r="H77" s="37">
        <v>6</v>
      </c>
      <c r="I77" s="37">
        <v>9</v>
      </c>
      <c r="J77" s="37">
        <f t="shared" si="20"/>
        <v>54</v>
      </c>
      <c r="K77" s="12" t="s">
        <v>21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21</v>
      </c>
      <c r="Q77" s="12" t="s">
        <v>21</v>
      </c>
      <c r="R77" s="73">
        <f t="shared" si="28"/>
        <v>160</v>
      </c>
      <c r="S77" s="73">
        <f t="shared" si="25"/>
        <v>800</v>
      </c>
    </row>
    <row r="78" spans="1:19" x14ac:dyDescent="0.25">
      <c r="A78" s="21" t="s">
        <v>218</v>
      </c>
      <c r="B78" s="12" t="s">
        <v>225</v>
      </c>
      <c r="C78" s="12" t="str">
        <f t="shared" si="26"/>
        <v>Jacksons Lane: Space 4</v>
      </c>
      <c r="D78" s="74">
        <v>20</v>
      </c>
      <c r="E78" s="23">
        <f t="shared" si="29"/>
        <v>19.685039400000001</v>
      </c>
      <c r="F78" s="23">
        <f t="shared" si="29"/>
        <v>32.808399000000001</v>
      </c>
      <c r="G78" s="17">
        <f t="shared" si="27"/>
        <v>645.83462696592062</v>
      </c>
      <c r="H78" s="37">
        <v>6</v>
      </c>
      <c r="I78" s="37">
        <v>10</v>
      </c>
      <c r="J78" s="37">
        <f t="shared" si="20"/>
        <v>60</v>
      </c>
      <c r="K78" s="12" t="s">
        <v>21</v>
      </c>
      <c r="L78" s="12" t="s">
        <v>21</v>
      </c>
      <c r="M78" s="12" t="s">
        <v>21</v>
      </c>
      <c r="N78" s="12" t="s">
        <v>21</v>
      </c>
      <c r="O78" s="12" t="s">
        <v>21</v>
      </c>
      <c r="P78" s="12" t="s">
        <v>21</v>
      </c>
      <c r="Q78" s="12" t="s">
        <v>21</v>
      </c>
      <c r="R78" s="73">
        <f t="shared" si="28"/>
        <v>160</v>
      </c>
      <c r="S78" s="73">
        <f t="shared" si="25"/>
        <v>800</v>
      </c>
    </row>
    <row r="79" spans="1:19" x14ac:dyDescent="0.25">
      <c r="A79" s="21" t="s">
        <v>218</v>
      </c>
      <c r="B79" s="12" t="s">
        <v>226</v>
      </c>
      <c r="C79" s="12" t="str">
        <f t="shared" si="26"/>
        <v>Jacksons Lane: Space 5</v>
      </c>
      <c r="D79" s="74">
        <v>20</v>
      </c>
      <c r="E79" s="23">
        <f t="shared" si="29"/>
        <v>22.965879300000001</v>
      </c>
      <c r="F79" s="23">
        <f t="shared" si="29"/>
        <v>22.965879300000001</v>
      </c>
      <c r="G79" s="17">
        <f t="shared" si="27"/>
        <v>527.43161202216857</v>
      </c>
      <c r="H79" s="37">
        <v>7</v>
      </c>
      <c r="I79" s="37">
        <v>7</v>
      </c>
      <c r="J79" s="37">
        <f t="shared" si="20"/>
        <v>49</v>
      </c>
      <c r="K79" s="12" t="s">
        <v>21</v>
      </c>
      <c r="L79" s="12" t="s">
        <v>21</v>
      </c>
      <c r="M79" s="12" t="s">
        <v>21</v>
      </c>
      <c r="N79" s="12" t="s">
        <v>21</v>
      </c>
      <c r="O79" s="12" t="s">
        <v>21</v>
      </c>
      <c r="P79" s="12" t="s">
        <v>21</v>
      </c>
      <c r="Q79" s="12" t="s">
        <v>21</v>
      </c>
      <c r="R79" s="73">
        <f t="shared" si="28"/>
        <v>160</v>
      </c>
      <c r="S79" s="73">
        <f t="shared" si="25"/>
        <v>800</v>
      </c>
    </row>
    <row r="80" spans="1:19" x14ac:dyDescent="0.25">
      <c r="A80" s="21" t="s">
        <v>238</v>
      </c>
      <c r="B80" s="12" t="s">
        <v>53</v>
      </c>
      <c r="C80" s="12" t="str">
        <f t="shared" si="26"/>
        <v>Lantern Arts Centre: Rehearsal Studio</v>
      </c>
      <c r="D80" s="74">
        <v>20</v>
      </c>
      <c r="E80" s="23">
        <f t="shared" si="29"/>
        <v>24.606299249999999</v>
      </c>
      <c r="F80" s="23">
        <f t="shared" si="29"/>
        <v>27.887139150000003</v>
      </c>
      <c r="G80" s="17">
        <f t="shared" si="27"/>
        <v>686.19929115129071</v>
      </c>
      <c r="H80" s="37">
        <v>7.5</v>
      </c>
      <c r="I80" s="37">
        <v>8.5</v>
      </c>
      <c r="J80" s="37">
        <f t="shared" si="20"/>
        <v>63.75</v>
      </c>
      <c r="K80" s="12" t="s">
        <v>21</v>
      </c>
      <c r="L80" s="12" t="s">
        <v>21</v>
      </c>
      <c r="M80" s="12" t="s">
        <v>21</v>
      </c>
      <c r="N80" s="12" t="s">
        <v>21</v>
      </c>
      <c r="O80" s="12" t="s">
        <v>21</v>
      </c>
      <c r="P80" s="12" t="s">
        <v>21</v>
      </c>
      <c r="Q80" s="12" t="s">
        <v>21</v>
      </c>
      <c r="R80" s="73">
        <f t="shared" si="28"/>
        <v>160</v>
      </c>
      <c r="S80" s="73">
        <f t="shared" si="25"/>
        <v>800</v>
      </c>
    </row>
    <row r="81" spans="1:19" x14ac:dyDescent="0.25">
      <c r="A81" s="21" t="s">
        <v>648</v>
      </c>
      <c r="B81" s="12" t="s">
        <v>654</v>
      </c>
      <c r="C81" s="12" t="str">
        <f t="shared" si="26"/>
        <v>NLPAC Performing Arts: Studio F1</v>
      </c>
      <c r="D81" s="74">
        <v>20</v>
      </c>
      <c r="E81" s="12">
        <v>18</v>
      </c>
      <c r="F81" s="12">
        <v>40</v>
      </c>
      <c r="G81" s="17">
        <f t="shared" si="27"/>
        <v>720</v>
      </c>
      <c r="H81" s="37">
        <v>5.5</v>
      </c>
      <c r="I81" s="37">
        <v>18</v>
      </c>
      <c r="J81" s="37">
        <f t="shared" si="20"/>
        <v>99</v>
      </c>
      <c r="K81" s="12" t="s">
        <v>21</v>
      </c>
      <c r="L81" s="12" t="s">
        <v>21</v>
      </c>
      <c r="M81" s="12" t="s">
        <v>9</v>
      </c>
      <c r="N81" s="12" t="s">
        <v>21</v>
      </c>
      <c r="O81" s="12" t="s">
        <v>9</v>
      </c>
      <c r="P81" s="12" t="s">
        <v>21</v>
      </c>
      <c r="Q81" s="12" t="s">
        <v>9</v>
      </c>
      <c r="R81" s="73">
        <f t="shared" si="28"/>
        <v>160</v>
      </c>
      <c r="S81" s="73">
        <f t="shared" si="25"/>
        <v>800</v>
      </c>
    </row>
    <row r="82" spans="1:19" x14ac:dyDescent="0.25">
      <c r="A82" s="21" t="s">
        <v>648</v>
      </c>
      <c r="B82" s="12" t="s">
        <v>655</v>
      </c>
      <c r="C82" s="12" t="str">
        <f t="shared" si="26"/>
        <v>NLPAC Performing Arts: Studio LG2</v>
      </c>
      <c r="D82" s="74">
        <v>20</v>
      </c>
      <c r="E82" s="12">
        <v>18</v>
      </c>
      <c r="F82" s="12">
        <v>36</v>
      </c>
      <c r="G82" s="17">
        <f t="shared" si="27"/>
        <v>648</v>
      </c>
      <c r="H82" s="37">
        <v>5.5</v>
      </c>
      <c r="I82" s="37">
        <v>11</v>
      </c>
      <c r="J82" s="37">
        <f t="shared" si="20"/>
        <v>60.5</v>
      </c>
      <c r="K82" s="12" t="s">
        <v>21</v>
      </c>
      <c r="L82" s="12" t="s">
        <v>21</v>
      </c>
      <c r="M82" s="12" t="s">
        <v>9</v>
      </c>
      <c r="N82" s="12" t="s">
        <v>21</v>
      </c>
      <c r="O82" s="12" t="s">
        <v>9</v>
      </c>
      <c r="P82" s="12" t="s">
        <v>21</v>
      </c>
      <c r="Q82" s="12" t="s">
        <v>9</v>
      </c>
      <c r="R82" s="73">
        <f t="shared" si="28"/>
        <v>160</v>
      </c>
      <c r="S82" s="73">
        <f t="shared" si="25"/>
        <v>800</v>
      </c>
    </row>
    <row r="83" spans="1:19" x14ac:dyDescent="0.25">
      <c r="A83" s="6" t="s">
        <v>644</v>
      </c>
      <c r="B83" s="8" t="s">
        <v>253</v>
      </c>
      <c r="C83" s="12" t="str">
        <f t="shared" si="26"/>
        <v>Sell A Door: Rehearsal Room</v>
      </c>
      <c r="D83" s="62">
        <f>1.2*17</f>
        <v>20.399999999999999</v>
      </c>
      <c r="E83" s="8">
        <v>36</v>
      </c>
      <c r="F83" s="8">
        <v>21</v>
      </c>
      <c r="G83" s="14">
        <f t="shared" si="27"/>
        <v>756</v>
      </c>
      <c r="H83" s="50">
        <v>11</v>
      </c>
      <c r="I83" s="50">
        <v>6.5</v>
      </c>
      <c r="J83" s="50">
        <f t="shared" si="20"/>
        <v>71.5</v>
      </c>
      <c r="K83" s="8" t="s">
        <v>9</v>
      </c>
      <c r="L83" s="8" t="s">
        <v>21</v>
      </c>
      <c r="M83" s="8" t="s">
        <v>21</v>
      </c>
      <c r="N83" s="8" t="s">
        <v>21</v>
      </c>
      <c r="O83" s="8" t="s">
        <v>21</v>
      </c>
      <c r="P83" s="8" t="s">
        <v>9</v>
      </c>
      <c r="Q83" s="8" t="s">
        <v>9</v>
      </c>
      <c r="R83" s="62">
        <f>1.2*120</f>
        <v>144</v>
      </c>
      <c r="S83" s="62">
        <f>1.2*500</f>
        <v>600</v>
      </c>
    </row>
    <row r="84" spans="1:19" x14ac:dyDescent="0.25">
      <c r="A84" s="12" t="s">
        <v>182</v>
      </c>
      <c r="B84" s="21" t="s">
        <v>191</v>
      </c>
      <c r="C84" s="12" t="str">
        <f t="shared" si="26"/>
        <v>Factory Fitness and Dance Centre: Paris</v>
      </c>
      <c r="D84" s="62">
        <v>21</v>
      </c>
      <c r="E84" s="12">
        <v>20</v>
      </c>
      <c r="F84" s="12">
        <v>46</v>
      </c>
      <c r="G84" s="17">
        <f t="shared" si="27"/>
        <v>920</v>
      </c>
      <c r="H84" s="51">
        <f>E84*0.3048</f>
        <v>6.0960000000000001</v>
      </c>
      <c r="I84" s="51">
        <f>F84*0.3048</f>
        <v>14.020800000000001</v>
      </c>
      <c r="J84" s="37">
        <f t="shared" ref="J84:J108" si="30">H84*I84</f>
        <v>85.470796800000002</v>
      </c>
      <c r="K84" s="23" t="s">
        <v>21</v>
      </c>
      <c r="L84" s="23" t="s">
        <v>21</v>
      </c>
      <c r="M84" s="23" t="s">
        <v>9</v>
      </c>
      <c r="N84" s="23" t="s">
        <v>21</v>
      </c>
      <c r="O84" s="23" t="s">
        <v>9</v>
      </c>
      <c r="P84" s="23" t="s">
        <v>21</v>
      </c>
      <c r="Q84" s="23" t="s">
        <v>9</v>
      </c>
      <c r="R84" s="73">
        <f>D84*8</f>
        <v>168</v>
      </c>
      <c r="S84" s="73">
        <f t="shared" ref="S84:S89" si="31">R84*5</f>
        <v>840</v>
      </c>
    </row>
    <row r="85" spans="1:19" x14ac:dyDescent="0.25">
      <c r="A85" s="6" t="s">
        <v>497</v>
      </c>
      <c r="B85" s="8" t="s">
        <v>108</v>
      </c>
      <c r="C85" s="12" t="str">
        <f t="shared" si="26"/>
        <v>St Gabriel's Halls: Lower Hall</v>
      </c>
      <c r="D85" s="71">
        <f>R85/8</f>
        <v>21</v>
      </c>
      <c r="E85" s="8"/>
      <c r="F85" s="8"/>
      <c r="G85" s="14"/>
      <c r="H85" s="50">
        <v>9.5</v>
      </c>
      <c r="I85" s="50">
        <v>8.4</v>
      </c>
      <c r="J85" s="50">
        <f t="shared" si="30"/>
        <v>79.8</v>
      </c>
      <c r="K85" s="8" t="s">
        <v>9</v>
      </c>
      <c r="L85" s="8" t="s">
        <v>21</v>
      </c>
      <c r="M85" s="8" t="s">
        <v>21</v>
      </c>
      <c r="N85" s="8" t="s">
        <v>21</v>
      </c>
      <c r="O85" s="8" t="s">
        <v>21</v>
      </c>
      <c r="P85" s="8" t="s">
        <v>9</v>
      </c>
      <c r="Q85" s="8" t="s">
        <v>21</v>
      </c>
      <c r="R85" s="62">
        <f>1.2*140</f>
        <v>168</v>
      </c>
      <c r="S85" s="71">
        <f t="shared" si="31"/>
        <v>840</v>
      </c>
    </row>
    <row r="86" spans="1:19" x14ac:dyDescent="0.25">
      <c r="A86" s="6" t="s">
        <v>420</v>
      </c>
      <c r="B86" s="25" t="s">
        <v>591</v>
      </c>
      <c r="C86" s="12" t="str">
        <f t="shared" si="26"/>
        <v>Diorama Arts Studios: 5 Medium Rooms (Navajo, Cherokee, Chickasaw, Apache, Lavendar)</v>
      </c>
      <c r="D86" s="71">
        <f>R86/8</f>
        <v>21.875</v>
      </c>
      <c r="E86" s="13">
        <v>21.5</v>
      </c>
      <c r="F86" s="13">
        <v>29.5</v>
      </c>
      <c r="G86" s="14">
        <f>E86*F86</f>
        <v>634.25</v>
      </c>
      <c r="H86" s="50">
        <v>9</v>
      </c>
      <c r="I86" s="50">
        <v>6.5</v>
      </c>
      <c r="J86" s="50">
        <f t="shared" si="30"/>
        <v>58.5</v>
      </c>
      <c r="K86" s="8" t="s">
        <v>9</v>
      </c>
      <c r="L86" s="8" t="s">
        <v>21</v>
      </c>
      <c r="M86" s="8" t="s">
        <v>21</v>
      </c>
      <c r="N86" s="8" t="s">
        <v>21</v>
      </c>
      <c r="O86" s="8" t="s">
        <v>21</v>
      </c>
      <c r="P86" s="8" t="s">
        <v>21</v>
      </c>
      <c r="Q86" s="8" t="s">
        <v>21</v>
      </c>
      <c r="R86" s="62">
        <v>175</v>
      </c>
      <c r="S86" s="71">
        <f t="shared" si="31"/>
        <v>875</v>
      </c>
    </row>
    <row r="87" spans="1:19" x14ac:dyDescent="0.25">
      <c r="A87" s="21" t="s">
        <v>148</v>
      </c>
      <c r="B87" s="21" t="s">
        <v>165</v>
      </c>
      <c r="C87" s="12" t="str">
        <f t="shared" si="26"/>
        <v>Dragon Hall: Meeting Room</v>
      </c>
      <c r="D87" s="71">
        <f>R87/8</f>
        <v>21.875</v>
      </c>
      <c r="E87" s="23">
        <f>H87*3.2808399</f>
        <v>21.325459350000003</v>
      </c>
      <c r="F87" s="23">
        <f>I87*3.2808399</f>
        <v>19.685039400000001</v>
      </c>
      <c r="G87" s="17">
        <f>E87*F87</f>
        <v>419.79250752784844</v>
      </c>
      <c r="H87" s="37">
        <v>6.5</v>
      </c>
      <c r="I87" s="37">
        <v>6</v>
      </c>
      <c r="J87" s="37">
        <f t="shared" si="30"/>
        <v>39</v>
      </c>
      <c r="K87" s="23" t="s">
        <v>9</v>
      </c>
      <c r="L87" s="23" t="s">
        <v>21</v>
      </c>
      <c r="M87" s="23" t="s">
        <v>21</v>
      </c>
      <c r="N87" s="23" t="s">
        <v>21</v>
      </c>
      <c r="O87" s="23" t="s">
        <v>21</v>
      </c>
      <c r="P87" s="23" t="s">
        <v>21</v>
      </c>
      <c r="Q87" s="23" t="s">
        <v>21</v>
      </c>
      <c r="R87" s="74">
        <v>175</v>
      </c>
      <c r="S87" s="71">
        <f t="shared" si="31"/>
        <v>875</v>
      </c>
    </row>
    <row r="88" spans="1:19" x14ac:dyDescent="0.25">
      <c r="A88" s="12" t="s">
        <v>44</v>
      </c>
      <c r="B88" s="12" t="s">
        <v>50</v>
      </c>
      <c r="C88" s="12" t="str">
        <f t="shared" si="26"/>
        <v>Actors Centre: Vocal &amp; Singing Studio</v>
      </c>
      <c r="D88" s="74">
        <v>22</v>
      </c>
      <c r="E88" s="12">
        <v>10</v>
      </c>
      <c r="F88" s="12">
        <v>15</v>
      </c>
      <c r="G88" s="17">
        <f>E88*F88</f>
        <v>150</v>
      </c>
      <c r="H88" s="37">
        <v>3</v>
      </c>
      <c r="I88" s="37">
        <v>4.5</v>
      </c>
      <c r="J88" s="37">
        <f t="shared" si="30"/>
        <v>13.5</v>
      </c>
      <c r="K88" s="12" t="s">
        <v>9</v>
      </c>
      <c r="L88" s="12" t="s">
        <v>21</v>
      </c>
      <c r="M88" s="12" t="s">
        <v>21</v>
      </c>
      <c r="N88" s="12" t="s">
        <v>21</v>
      </c>
      <c r="O88" s="12" t="s">
        <v>21</v>
      </c>
      <c r="P88" s="12" t="s">
        <v>9</v>
      </c>
      <c r="Q88" s="12" t="s">
        <v>9</v>
      </c>
      <c r="R88" s="74">
        <v>135</v>
      </c>
      <c r="S88" s="73">
        <f t="shared" si="31"/>
        <v>675</v>
      </c>
    </row>
    <row r="89" spans="1:19" x14ac:dyDescent="0.25">
      <c r="A89" s="6" t="s">
        <v>449</v>
      </c>
      <c r="B89" s="25" t="s">
        <v>165</v>
      </c>
      <c r="C89" s="12" t="str">
        <f t="shared" si="26"/>
        <v>Kobi Nazrul Centre: Meeting Room</v>
      </c>
      <c r="D89" s="62">
        <v>22</v>
      </c>
      <c r="E89" s="12"/>
      <c r="F89" s="12"/>
      <c r="G89" s="12"/>
      <c r="H89" s="50">
        <v>7.8</v>
      </c>
      <c r="I89" s="50">
        <v>5</v>
      </c>
      <c r="J89" s="50">
        <f t="shared" si="30"/>
        <v>39</v>
      </c>
      <c r="K89" s="8" t="s">
        <v>21</v>
      </c>
      <c r="L89" s="8" t="s">
        <v>21</v>
      </c>
      <c r="M89" s="8" t="s">
        <v>21</v>
      </c>
      <c r="N89" s="8" t="s">
        <v>21</v>
      </c>
      <c r="O89" s="8" t="s">
        <v>21</v>
      </c>
      <c r="P89" s="8" t="s">
        <v>21</v>
      </c>
      <c r="Q89" s="8" t="s">
        <v>21</v>
      </c>
      <c r="R89" s="62">
        <v>60</v>
      </c>
      <c r="S89" s="73">
        <f t="shared" si="31"/>
        <v>300</v>
      </c>
    </row>
    <row r="90" spans="1:19" x14ac:dyDescent="0.25">
      <c r="A90" s="21" t="s">
        <v>227</v>
      </c>
      <c r="B90" s="12" t="s">
        <v>235</v>
      </c>
      <c r="C90" s="12" t="str">
        <f t="shared" si="26"/>
        <v>Jerwood Space: Spaces 2 &amp; 4</v>
      </c>
      <c r="D90" s="74">
        <v>22.3</v>
      </c>
      <c r="E90" s="12">
        <v>50</v>
      </c>
      <c r="F90" s="12">
        <v>24</v>
      </c>
      <c r="G90" s="17">
        <f>E90*F90</f>
        <v>1200</v>
      </c>
      <c r="H90" s="37">
        <v>15.2</v>
      </c>
      <c r="I90" s="37">
        <v>7.3</v>
      </c>
      <c r="J90" s="37">
        <f t="shared" si="30"/>
        <v>110.96</v>
      </c>
      <c r="K90" s="12" t="s">
        <v>9</v>
      </c>
      <c r="L90" s="12" t="s">
        <v>21</v>
      </c>
      <c r="M90" s="12" t="s">
        <v>9</v>
      </c>
      <c r="N90" s="12" t="s">
        <v>9</v>
      </c>
      <c r="O90" s="12" t="s">
        <v>9</v>
      </c>
      <c r="P90" s="12" t="s">
        <v>9</v>
      </c>
      <c r="Q90" s="12" t="s">
        <v>9</v>
      </c>
      <c r="R90" s="74">
        <v>169</v>
      </c>
      <c r="S90" s="74">
        <v>803</v>
      </c>
    </row>
    <row r="91" spans="1:19" x14ac:dyDescent="0.25">
      <c r="A91" s="6" t="s">
        <v>432</v>
      </c>
      <c r="B91" s="25" t="s">
        <v>435</v>
      </c>
      <c r="C91" s="12" t="str">
        <f t="shared" si="26"/>
        <v>Pleasance Theatre: Boiler Room</v>
      </c>
      <c r="D91" s="71">
        <f>R91/8</f>
        <v>22.5</v>
      </c>
      <c r="E91" s="13">
        <f>H91*3.2808399</f>
        <v>32.808399000000001</v>
      </c>
      <c r="F91" s="13">
        <f>I91*3.2808399</f>
        <v>22.965879300000001</v>
      </c>
      <c r="G91" s="14">
        <f>E91*F91</f>
        <v>753.47373146024074</v>
      </c>
      <c r="H91" s="50">
        <v>10</v>
      </c>
      <c r="I91" s="50">
        <v>7</v>
      </c>
      <c r="J91" s="50">
        <f t="shared" si="30"/>
        <v>70</v>
      </c>
      <c r="K91" s="8" t="s">
        <v>21</v>
      </c>
      <c r="L91" s="8" t="s">
        <v>21</v>
      </c>
      <c r="M91" s="8" t="s">
        <v>9</v>
      </c>
      <c r="N91" s="8" t="s">
        <v>21</v>
      </c>
      <c r="O91" s="8" t="s">
        <v>21</v>
      </c>
      <c r="P91" s="8" t="s">
        <v>21</v>
      </c>
      <c r="Q91" s="8" t="s">
        <v>21</v>
      </c>
      <c r="R91" s="62">
        <f>150*1.2</f>
        <v>180</v>
      </c>
      <c r="S91" s="62">
        <f>660*1.2</f>
        <v>792</v>
      </c>
    </row>
    <row r="92" spans="1:19" x14ac:dyDescent="0.25">
      <c r="A92" s="6" t="s">
        <v>497</v>
      </c>
      <c r="B92" s="8" t="s">
        <v>503</v>
      </c>
      <c r="C92" s="12" t="str">
        <f t="shared" si="26"/>
        <v>St Gabriel's Halls: Men's Club</v>
      </c>
      <c r="D92" s="71">
        <f>R92/8</f>
        <v>22.5</v>
      </c>
      <c r="E92" s="8"/>
      <c r="F92" s="8"/>
      <c r="G92" s="14"/>
      <c r="H92" s="50">
        <v>13.9</v>
      </c>
      <c r="I92" s="50">
        <v>9.4</v>
      </c>
      <c r="J92" s="50">
        <f t="shared" si="30"/>
        <v>130.66</v>
      </c>
      <c r="K92" s="8" t="s">
        <v>9</v>
      </c>
      <c r="L92" s="8" t="s">
        <v>21</v>
      </c>
      <c r="M92" s="8" t="s">
        <v>21</v>
      </c>
      <c r="N92" s="8" t="s">
        <v>21</v>
      </c>
      <c r="O92" s="8" t="s">
        <v>21</v>
      </c>
      <c r="P92" s="8" t="s">
        <v>9</v>
      </c>
      <c r="Q92" s="8" t="s">
        <v>21</v>
      </c>
      <c r="R92" s="62">
        <f>1.2*150</f>
        <v>180</v>
      </c>
      <c r="S92" s="71">
        <f>R92*5</f>
        <v>900</v>
      </c>
    </row>
    <row r="93" spans="1:19" x14ac:dyDescent="0.25">
      <c r="A93" s="21" t="s">
        <v>60</v>
      </c>
      <c r="B93" s="21" t="s">
        <v>66</v>
      </c>
      <c r="C93" s="12" t="str">
        <f t="shared" si="26"/>
        <v>The Albany: Blue Room</v>
      </c>
      <c r="D93" s="74">
        <v>22.5</v>
      </c>
      <c r="E93" s="23">
        <f t="shared" ref="E93:F96" si="32">H93*3.2808399</f>
        <v>26.246719200000001</v>
      </c>
      <c r="F93" s="23">
        <f t="shared" si="32"/>
        <v>16.404199500000001</v>
      </c>
      <c r="G93" s="23">
        <f t="shared" ref="G93:G108" si="33">E93*F93</f>
        <v>430.55641797728043</v>
      </c>
      <c r="H93" s="51">
        <v>8</v>
      </c>
      <c r="I93" s="51">
        <v>5</v>
      </c>
      <c r="J93" s="51">
        <f t="shared" si="30"/>
        <v>40</v>
      </c>
      <c r="K93" s="21" t="s">
        <v>9</v>
      </c>
      <c r="L93" s="21" t="s">
        <v>9</v>
      </c>
      <c r="M93" s="21" t="s">
        <v>21</v>
      </c>
      <c r="N93" s="21" t="s">
        <v>21</v>
      </c>
      <c r="O93" s="21" t="s">
        <v>21</v>
      </c>
      <c r="P93" s="21" t="s">
        <v>21</v>
      </c>
      <c r="Q93" s="21" t="s">
        <v>21</v>
      </c>
      <c r="R93" s="74">
        <v>155</v>
      </c>
      <c r="S93" s="71">
        <f>R93*5</f>
        <v>775</v>
      </c>
    </row>
    <row r="94" spans="1:19" x14ac:dyDescent="0.25">
      <c r="A94" s="21" t="s">
        <v>60</v>
      </c>
      <c r="B94" s="21" t="s">
        <v>67</v>
      </c>
      <c r="C94" s="12" t="str">
        <f t="shared" si="26"/>
        <v>The Albany: Orange Room</v>
      </c>
      <c r="D94" s="74">
        <v>22.5</v>
      </c>
      <c r="E94" s="23">
        <f t="shared" si="32"/>
        <v>26.246719200000001</v>
      </c>
      <c r="F94" s="23">
        <f t="shared" si="32"/>
        <v>16.404199500000001</v>
      </c>
      <c r="G94" s="23">
        <f t="shared" si="33"/>
        <v>430.55641797728043</v>
      </c>
      <c r="H94" s="51">
        <v>8</v>
      </c>
      <c r="I94" s="51">
        <v>5</v>
      </c>
      <c r="J94" s="51">
        <f t="shared" si="30"/>
        <v>40</v>
      </c>
      <c r="K94" s="21" t="s">
        <v>9</v>
      </c>
      <c r="L94" s="21" t="s">
        <v>9</v>
      </c>
      <c r="M94" s="21" t="s">
        <v>21</v>
      </c>
      <c r="N94" s="21" t="s">
        <v>21</v>
      </c>
      <c r="O94" s="21" t="s">
        <v>21</v>
      </c>
      <c r="P94" s="21" t="s">
        <v>21</v>
      </c>
      <c r="Q94" s="21" t="s">
        <v>21</v>
      </c>
      <c r="R94" s="74">
        <v>155</v>
      </c>
      <c r="S94" s="71">
        <f>R94*5</f>
        <v>775</v>
      </c>
    </row>
    <row r="95" spans="1:19" x14ac:dyDescent="0.25">
      <c r="A95" s="21" t="s">
        <v>247</v>
      </c>
      <c r="B95" s="12" t="s">
        <v>254</v>
      </c>
      <c r="C95" s="12" t="str">
        <f t="shared" si="26"/>
        <v>London Bubble: Studio Space</v>
      </c>
      <c r="D95" s="74">
        <f>1.2*19</f>
        <v>22.8</v>
      </c>
      <c r="E95" s="23">
        <f t="shared" si="32"/>
        <v>32.480315010000005</v>
      </c>
      <c r="F95" s="23">
        <f t="shared" si="32"/>
        <v>19.028871420000002</v>
      </c>
      <c r="G95" s="17">
        <f t="shared" si="33"/>
        <v>618.06373800638619</v>
      </c>
      <c r="H95" s="37">
        <v>9.9</v>
      </c>
      <c r="I95" s="37">
        <v>5.8</v>
      </c>
      <c r="J95" s="37">
        <f t="shared" si="30"/>
        <v>57.42</v>
      </c>
      <c r="K95" s="12" t="s">
        <v>9</v>
      </c>
      <c r="L95" s="12" t="s">
        <v>21</v>
      </c>
      <c r="M95" s="12" t="s">
        <v>21</v>
      </c>
      <c r="N95" s="12" t="s">
        <v>21</v>
      </c>
      <c r="O95" s="12" t="s">
        <v>21</v>
      </c>
      <c r="P95" s="12" t="s">
        <v>21</v>
      </c>
      <c r="Q95" s="12" t="s">
        <v>21</v>
      </c>
      <c r="R95" s="74">
        <f>1.2*87</f>
        <v>104.39999999999999</v>
      </c>
      <c r="S95" s="74">
        <f>1.2*332</f>
        <v>398.4</v>
      </c>
    </row>
    <row r="96" spans="1:19" x14ac:dyDescent="0.25">
      <c r="A96" s="6" t="s">
        <v>757</v>
      </c>
      <c r="B96" s="6" t="s">
        <v>757</v>
      </c>
      <c r="C96" s="21" t="str">
        <f t="shared" si="26"/>
        <v>Anonymous: Anonymous</v>
      </c>
      <c r="D96" s="62">
        <v>24</v>
      </c>
      <c r="E96" s="13">
        <f t="shared" si="32"/>
        <v>51.837270420000003</v>
      </c>
      <c r="F96" s="13">
        <f t="shared" si="32"/>
        <v>23.293963290000001</v>
      </c>
      <c r="G96" s="54">
        <f t="shared" si="33"/>
        <v>1207.4954742172829</v>
      </c>
      <c r="H96" s="51">
        <v>15.8</v>
      </c>
      <c r="I96" s="51">
        <v>7.1</v>
      </c>
      <c r="J96" s="51">
        <f t="shared" si="30"/>
        <v>112.17999999999999</v>
      </c>
      <c r="K96" s="25" t="s">
        <v>21</v>
      </c>
      <c r="L96" s="25" t="s">
        <v>21</v>
      </c>
      <c r="M96" s="25" t="s">
        <v>21</v>
      </c>
      <c r="N96" s="25" t="s">
        <v>21</v>
      </c>
      <c r="O96" s="25" t="s">
        <v>21</v>
      </c>
      <c r="P96" s="25" t="s">
        <v>21</v>
      </c>
      <c r="Q96" s="25" t="s">
        <v>21</v>
      </c>
      <c r="R96" s="62">
        <v>102</v>
      </c>
      <c r="S96" s="62">
        <v>480</v>
      </c>
    </row>
    <row r="97" spans="1:19" x14ac:dyDescent="0.25">
      <c r="A97" s="21" t="s">
        <v>141</v>
      </c>
      <c r="B97" s="21" t="s">
        <v>147</v>
      </c>
      <c r="C97" s="21" t="str">
        <f t="shared" si="26"/>
        <v>Club for Acts and Actors: Concert Hall</v>
      </c>
      <c r="D97" s="74">
        <v>24</v>
      </c>
      <c r="E97" s="21">
        <v>46</v>
      </c>
      <c r="F97" s="21">
        <v>18</v>
      </c>
      <c r="G97" s="23">
        <f t="shared" si="33"/>
        <v>828</v>
      </c>
      <c r="H97" s="51">
        <v>14</v>
      </c>
      <c r="I97" s="51">
        <v>5.5</v>
      </c>
      <c r="J97" s="51">
        <f t="shared" si="30"/>
        <v>77</v>
      </c>
      <c r="K97" s="23" t="s">
        <v>21</v>
      </c>
      <c r="L97" s="23" t="s">
        <v>21</v>
      </c>
      <c r="M97" s="23" t="s">
        <v>21</v>
      </c>
      <c r="N97" s="23" t="s">
        <v>21</v>
      </c>
      <c r="O97" s="23" t="s">
        <v>21</v>
      </c>
      <c r="P97" s="23" t="s">
        <v>9</v>
      </c>
      <c r="Q97" s="23" t="s">
        <v>21</v>
      </c>
      <c r="R97" s="73">
        <f>D97*8</f>
        <v>192</v>
      </c>
      <c r="S97" s="73">
        <f t="shared" ref="S97:S102" si="34">R97*5</f>
        <v>960</v>
      </c>
    </row>
    <row r="98" spans="1:19" x14ac:dyDescent="0.25">
      <c r="A98" s="12" t="s">
        <v>182</v>
      </c>
      <c r="B98" s="21" t="s">
        <v>190</v>
      </c>
      <c r="C98" s="12" t="str">
        <f t="shared" si="26"/>
        <v>Factory Fitness and Dance Centre: Havana</v>
      </c>
      <c r="D98" s="62">
        <v>24</v>
      </c>
      <c r="E98" s="12">
        <v>38</v>
      </c>
      <c r="F98" s="12">
        <v>30</v>
      </c>
      <c r="G98" s="17">
        <f t="shared" si="33"/>
        <v>1140</v>
      </c>
      <c r="H98" s="51">
        <f>E98*0.3048</f>
        <v>11.5824</v>
      </c>
      <c r="I98" s="51">
        <f>F98*0.3048</f>
        <v>9.1440000000000001</v>
      </c>
      <c r="J98" s="37">
        <f t="shared" si="30"/>
        <v>105.9094656</v>
      </c>
      <c r="K98" s="23" t="s">
        <v>21</v>
      </c>
      <c r="L98" s="23" t="s">
        <v>21</v>
      </c>
      <c r="M98" s="23" t="s">
        <v>9</v>
      </c>
      <c r="N98" s="23" t="s">
        <v>21</v>
      </c>
      <c r="O98" s="23" t="s">
        <v>9</v>
      </c>
      <c r="P98" s="23" t="s">
        <v>21</v>
      </c>
      <c r="Q98" s="23" t="s">
        <v>9</v>
      </c>
      <c r="R98" s="73">
        <f>D98*8</f>
        <v>192</v>
      </c>
      <c r="S98" s="73">
        <f t="shared" si="34"/>
        <v>960</v>
      </c>
    </row>
    <row r="99" spans="1:19" x14ac:dyDescent="0.25">
      <c r="A99" s="6" t="s">
        <v>349</v>
      </c>
      <c r="B99" s="25" t="s">
        <v>356</v>
      </c>
      <c r="C99" s="12" t="str">
        <f t="shared" si="26"/>
        <v>Rooms Above: Room 1</v>
      </c>
      <c r="D99" s="62">
        <v>24</v>
      </c>
      <c r="E99" s="23">
        <f t="shared" ref="E99:F101" si="35">H99*3.2808399</f>
        <v>47.572178550000004</v>
      </c>
      <c r="F99" s="23">
        <f t="shared" si="35"/>
        <v>16.404199500000001</v>
      </c>
      <c r="G99" s="23">
        <f t="shared" si="33"/>
        <v>780.3835075838208</v>
      </c>
      <c r="H99" s="50">
        <v>14.5</v>
      </c>
      <c r="I99" s="50">
        <v>5</v>
      </c>
      <c r="J99" s="50">
        <f t="shared" si="30"/>
        <v>72.5</v>
      </c>
      <c r="K99" s="25" t="s">
        <v>21</v>
      </c>
      <c r="L99" s="25" t="s">
        <v>21</v>
      </c>
      <c r="M99" s="25" t="s">
        <v>21</v>
      </c>
      <c r="N99" s="25" t="s">
        <v>21</v>
      </c>
      <c r="O99" s="25" t="s">
        <v>21</v>
      </c>
      <c r="P99" s="25" t="s">
        <v>21</v>
      </c>
      <c r="Q99" s="25" t="s">
        <v>21</v>
      </c>
      <c r="R99" s="71">
        <f>D99*8</f>
        <v>192</v>
      </c>
      <c r="S99" s="71">
        <f t="shared" si="34"/>
        <v>960</v>
      </c>
    </row>
    <row r="100" spans="1:19" x14ac:dyDescent="0.25">
      <c r="A100" s="6" t="s">
        <v>349</v>
      </c>
      <c r="B100" s="25" t="s">
        <v>357</v>
      </c>
      <c r="C100" s="12" t="str">
        <f t="shared" si="26"/>
        <v>Rooms Above: Room 2</v>
      </c>
      <c r="D100" s="62">
        <v>24</v>
      </c>
      <c r="E100" s="23">
        <f t="shared" si="35"/>
        <v>32.808399000000001</v>
      </c>
      <c r="F100" s="23">
        <f t="shared" si="35"/>
        <v>16.404199500000001</v>
      </c>
      <c r="G100" s="23">
        <f t="shared" si="33"/>
        <v>538.1955224716005</v>
      </c>
      <c r="H100" s="50">
        <v>10</v>
      </c>
      <c r="I100" s="50">
        <v>5</v>
      </c>
      <c r="J100" s="50">
        <f t="shared" si="30"/>
        <v>50</v>
      </c>
      <c r="K100" s="25" t="s">
        <v>21</v>
      </c>
      <c r="L100" s="25" t="s">
        <v>21</v>
      </c>
      <c r="M100" s="25" t="s">
        <v>21</v>
      </c>
      <c r="N100" s="25" t="s">
        <v>21</v>
      </c>
      <c r="O100" s="25" t="s">
        <v>21</v>
      </c>
      <c r="P100" s="25" t="s">
        <v>21</v>
      </c>
      <c r="Q100" s="25" t="s">
        <v>21</v>
      </c>
      <c r="R100" s="71">
        <f>D100*8</f>
        <v>192</v>
      </c>
      <c r="S100" s="71">
        <f t="shared" si="34"/>
        <v>960</v>
      </c>
    </row>
    <row r="101" spans="1:19" x14ac:dyDescent="0.25">
      <c r="A101" s="6" t="s">
        <v>497</v>
      </c>
      <c r="B101" s="8" t="s">
        <v>137</v>
      </c>
      <c r="C101" s="12" t="str">
        <f t="shared" si="26"/>
        <v>St Gabriel's Halls: Main Hall</v>
      </c>
      <c r="D101" s="71">
        <f>R101/8</f>
        <v>24</v>
      </c>
      <c r="E101" s="13">
        <f t="shared" si="35"/>
        <v>65.616798000000003</v>
      </c>
      <c r="F101" s="13">
        <f t="shared" si="35"/>
        <v>31.16797905</v>
      </c>
      <c r="G101" s="14">
        <f t="shared" si="33"/>
        <v>2045.142985392082</v>
      </c>
      <c r="H101" s="50">
        <v>20</v>
      </c>
      <c r="I101" s="50">
        <v>9.5</v>
      </c>
      <c r="J101" s="50">
        <f t="shared" si="30"/>
        <v>190</v>
      </c>
      <c r="K101" s="8" t="s">
        <v>9</v>
      </c>
      <c r="L101" s="8" t="s">
        <v>21</v>
      </c>
      <c r="M101" s="8" t="s">
        <v>21</v>
      </c>
      <c r="N101" s="8" t="s">
        <v>21</v>
      </c>
      <c r="O101" s="8" t="s">
        <v>21</v>
      </c>
      <c r="P101" s="8" t="s">
        <v>9</v>
      </c>
      <c r="Q101" s="8" t="s">
        <v>21</v>
      </c>
      <c r="R101" s="62">
        <f>1.2*160</f>
        <v>192</v>
      </c>
      <c r="S101" s="71">
        <f t="shared" si="34"/>
        <v>960</v>
      </c>
    </row>
    <row r="102" spans="1:19" x14ac:dyDescent="0.25">
      <c r="A102" s="12" t="s">
        <v>44</v>
      </c>
      <c r="B102" s="12" t="s">
        <v>51</v>
      </c>
      <c r="C102" s="12" t="str">
        <f t="shared" si="26"/>
        <v>Actors Centre: Patricia Lawrence Room</v>
      </c>
      <c r="D102" s="74">
        <v>24.5</v>
      </c>
      <c r="E102" s="12">
        <v>30</v>
      </c>
      <c r="F102" s="12">
        <v>14</v>
      </c>
      <c r="G102" s="17">
        <f t="shared" si="33"/>
        <v>420</v>
      </c>
      <c r="H102" s="37">
        <v>9.1</v>
      </c>
      <c r="I102" s="37">
        <v>4.2</v>
      </c>
      <c r="J102" s="37">
        <f t="shared" si="30"/>
        <v>38.22</v>
      </c>
      <c r="K102" s="12" t="s">
        <v>9</v>
      </c>
      <c r="L102" s="12" t="s">
        <v>21</v>
      </c>
      <c r="M102" s="12" t="s">
        <v>21</v>
      </c>
      <c r="N102" s="12" t="s">
        <v>21</v>
      </c>
      <c r="O102" s="12" t="s">
        <v>21</v>
      </c>
      <c r="P102" s="12" t="s">
        <v>21</v>
      </c>
      <c r="Q102" s="12" t="s">
        <v>21</v>
      </c>
      <c r="R102" s="74">
        <v>155</v>
      </c>
      <c r="S102" s="73">
        <f t="shared" si="34"/>
        <v>775</v>
      </c>
    </row>
    <row r="103" spans="1:19" x14ac:dyDescent="0.25">
      <c r="A103" s="21" t="s">
        <v>131</v>
      </c>
      <c r="B103" s="21" t="s">
        <v>137</v>
      </c>
      <c r="C103" s="12" t="str">
        <f t="shared" si="26"/>
        <v>Clapham Community Project: Main Hall</v>
      </c>
      <c r="D103" s="73">
        <f>R103/8</f>
        <v>25</v>
      </c>
      <c r="E103" s="12">
        <v>40</v>
      </c>
      <c r="F103" s="12">
        <v>59</v>
      </c>
      <c r="G103" s="17">
        <f t="shared" si="33"/>
        <v>2360</v>
      </c>
      <c r="H103" s="51">
        <f>E103*0.3048</f>
        <v>12.192</v>
      </c>
      <c r="I103" s="51">
        <f>F103*0.3048</f>
        <v>17.9832</v>
      </c>
      <c r="J103" s="37">
        <f t="shared" si="30"/>
        <v>219.2511744</v>
      </c>
      <c r="K103" s="23" t="s">
        <v>9</v>
      </c>
      <c r="L103" s="23" t="s">
        <v>21</v>
      </c>
      <c r="M103" s="23" t="s">
        <v>9</v>
      </c>
      <c r="N103" s="23" t="s">
        <v>21</v>
      </c>
      <c r="O103" s="23" t="s">
        <v>9</v>
      </c>
      <c r="P103" s="23" t="s">
        <v>9</v>
      </c>
      <c r="Q103" s="23" t="s">
        <v>21</v>
      </c>
      <c r="R103" s="74">
        <v>200</v>
      </c>
      <c r="S103" s="73">
        <f>(R103*5)*0.9</f>
        <v>900</v>
      </c>
    </row>
    <row r="104" spans="1:19" x14ac:dyDescent="0.25">
      <c r="A104" s="6" t="s">
        <v>420</v>
      </c>
      <c r="B104" s="25" t="s">
        <v>592</v>
      </c>
      <c r="C104" s="12" t="str">
        <f t="shared" si="26"/>
        <v>Diorama Arts Studios: Academy Room</v>
      </c>
      <c r="D104" s="62">
        <v>25</v>
      </c>
      <c r="E104" s="13">
        <v>13</v>
      </c>
      <c r="F104" s="13">
        <v>19</v>
      </c>
      <c r="G104" s="14">
        <f t="shared" si="33"/>
        <v>247</v>
      </c>
      <c r="H104" s="50">
        <v>4</v>
      </c>
      <c r="I104" s="50">
        <v>6</v>
      </c>
      <c r="J104" s="50">
        <f t="shared" si="30"/>
        <v>24</v>
      </c>
      <c r="K104" s="8" t="s">
        <v>9</v>
      </c>
      <c r="L104" s="8" t="s">
        <v>21</v>
      </c>
      <c r="M104" s="8" t="s">
        <v>21</v>
      </c>
      <c r="N104" s="8" t="s">
        <v>21</v>
      </c>
      <c r="O104" s="8" t="s">
        <v>21</v>
      </c>
      <c r="P104" s="8" t="s">
        <v>21</v>
      </c>
      <c r="Q104" s="8" t="s">
        <v>21</v>
      </c>
      <c r="R104" s="71">
        <f>D104*8</f>
        <v>200</v>
      </c>
      <c r="S104" s="71">
        <f>R104*5</f>
        <v>1000</v>
      </c>
    </row>
    <row r="105" spans="1:19" x14ac:dyDescent="0.25">
      <c r="A105" s="6" t="s">
        <v>416</v>
      </c>
      <c r="B105" s="25" t="s">
        <v>348</v>
      </c>
      <c r="C105" s="12" t="str">
        <f t="shared" si="26"/>
        <v>Half Moon Young People's Theatre: Upper Studio</v>
      </c>
      <c r="D105" s="73">
        <f>R105/8</f>
        <v>25</v>
      </c>
      <c r="E105" s="13">
        <f t="shared" ref="E105:F108" si="36">H105*3.2808399</f>
        <v>13.517060388000001</v>
      </c>
      <c r="F105" s="13">
        <f t="shared" si="36"/>
        <v>34.383202152000003</v>
      </c>
      <c r="G105" s="14">
        <f t="shared" si="33"/>
        <v>464.75981982139564</v>
      </c>
      <c r="H105" s="50">
        <v>4.12</v>
      </c>
      <c r="I105" s="50">
        <v>10.48</v>
      </c>
      <c r="J105" s="50">
        <f t="shared" si="30"/>
        <v>43.177600000000005</v>
      </c>
      <c r="K105" s="8" t="s">
        <v>21</v>
      </c>
      <c r="L105" s="8" t="s">
        <v>21</v>
      </c>
      <c r="M105" s="8" t="s">
        <v>21</v>
      </c>
      <c r="N105" s="8" t="s">
        <v>9</v>
      </c>
      <c r="O105" s="8" t="s">
        <v>21</v>
      </c>
      <c r="P105" s="8" t="s">
        <v>21</v>
      </c>
      <c r="Q105" s="8" t="s">
        <v>21</v>
      </c>
      <c r="R105" s="62">
        <v>200</v>
      </c>
      <c r="S105" s="62">
        <v>800</v>
      </c>
    </row>
    <row r="106" spans="1:19" x14ac:dyDescent="0.25">
      <c r="A106" s="21" t="s">
        <v>207</v>
      </c>
      <c r="B106" s="21" t="s">
        <v>108</v>
      </c>
      <c r="C106" s="12" t="str">
        <f t="shared" si="26"/>
        <v>Holy Innocents Church: Lower Hall</v>
      </c>
      <c r="D106" s="74">
        <v>25</v>
      </c>
      <c r="E106" s="23">
        <f t="shared" si="36"/>
        <v>25.262467230000002</v>
      </c>
      <c r="F106" s="23">
        <f t="shared" si="36"/>
        <v>24.606299249999999</v>
      </c>
      <c r="G106" s="23">
        <f t="shared" si="33"/>
        <v>621.61582845469866</v>
      </c>
      <c r="H106" s="51">
        <v>7.7</v>
      </c>
      <c r="I106" s="51">
        <v>7.5</v>
      </c>
      <c r="J106" s="37">
        <f t="shared" si="30"/>
        <v>57.75</v>
      </c>
      <c r="K106" s="21" t="s">
        <v>586</v>
      </c>
      <c r="L106" s="21" t="s">
        <v>21</v>
      </c>
      <c r="M106" s="21" t="s">
        <v>21</v>
      </c>
      <c r="N106" s="21" t="s">
        <v>21</v>
      </c>
      <c r="O106" s="21" t="s">
        <v>21</v>
      </c>
      <c r="P106" s="21" t="s">
        <v>9</v>
      </c>
      <c r="Q106" s="21" t="s">
        <v>21</v>
      </c>
      <c r="R106" s="74">
        <v>160</v>
      </c>
      <c r="S106" s="73">
        <f t="shared" ref="S106:S114" si="37">R106*5</f>
        <v>800</v>
      </c>
    </row>
    <row r="107" spans="1:19" x14ac:dyDescent="0.25">
      <c r="A107" s="21" t="s">
        <v>208</v>
      </c>
      <c r="B107" s="21" t="s">
        <v>107</v>
      </c>
      <c r="C107" s="12" t="str">
        <f t="shared" si="26"/>
        <v>Holy Trinity W6: Upper Hall</v>
      </c>
      <c r="D107" s="73">
        <f>R107/8</f>
        <v>25</v>
      </c>
      <c r="E107" s="23">
        <f t="shared" si="36"/>
        <v>45.931758600000002</v>
      </c>
      <c r="F107" s="23">
        <f t="shared" si="36"/>
        <v>18.044619449999999</v>
      </c>
      <c r="G107" s="23">
        <f t="shared" si="33"/>
        <v>828.82110460626473</v>
      </c>
      <c r="H107" s="51">
        <v>14</v>
      </c>
      <c r="I107" s="51">
        <v>5.5</v>
      </c>
      <c r="J107" s="51">
        <f t="shared" si="30"/>
        <v>77</v>
      </c>
      <c r="K107" s="21" t="s">
        <v>9</v>
      </c>
      <c r="L107" s="21" t="s">
        <v>9</v>
      </c>
      <c r="M107" s="21" t="s">
        <v>9</v>
      </c>
      <c r="N107" s="21" t="s">
        <v>21</v>
      </c>
      <c r="O107" s="21" t="s">
        <v>21</v>
      </c>
      <c r="P107" s="21" t="s">
        <v>21</v>
      </c>
      <c r="Q107" s="21" t="s">
        <v>21</v>
      </c>
      <c r="R107" s="74">
        <v>200</v>
      </c>
      <c r="S107" s="73">
        <f t="shared" si="37"/>
        <v>1000</v>
      </c>
    </row>
    <row r="108" spans="1:19" x14ac:dyDescent="0.25">
      <c r="A108" s="21" t="s">
        <v>238</v>
      </c>
      <c r="B108" s="12" t="s">
        <v>25</v>
      </c>
      <c r="C108" s="12" t="str">
        <f t="shared" ref="C108:C120" si="38">A108&amp;": "&amp;B108</f>
        <v>Lantern Arts Centre: Main Studio</v>
      </c>
      <c r="D108" s="74">
        <v>25</v>
      </c>
      <c r="E108" s="23">
        <f t="shared" si="36"/>
        <v>24.606299249999999</v>
      </c>
      <c r="F108" s="23">
        <f t="shared" si="36"/>
        <v>45.931758600000002</v>
      </c>
      <c r="G108" s="17">
        <f t="shared" si="33"/>
        <v>1130.2105971903611</v>
      </c>
      <c r="H108" s="37">
        <v>7.5</v>
      </c>
      <c r="I108" s="37">
        <v>14</v>
      </c>
      <c r="J108" s="37">
        <f t="shared" si="30"/>
        <v>105</v>
      </c>
      <c r="K108" s="12" t="s">
        <v>21</v>
      </c>
      <c r="L108" s="12" t="s">
        <v>21</v>
      </c>
      <c r="M108" s="12" t="s">
        <v>21</v>
      </c>
      <c r="N108" s="12" t="s">
        <v>21</v>
      </c>
      <c r="O108" s="12" t="s">
        <v>21</v>
      </c>
      <c r="P108" s="12" t="s">
        <v>9</v>
      </c>
      <c r="Q108" s="12" t="s">
        <v>21</v>
      </c>
      <c r="R108" s="73">
        <f>D108*8</f>
        <v>200</v>
      </c>
      <c r="S108" s="73">
        <f t="shared" si="37"/>
        <v>1000</v>
      </c>
    </row>
    <row r="109" spans="1:19" x14ac:dyDescent="0.25">
      <c r="A109" s="21" t="s">
        <v>238</v>
      </c>
      <c r="B109" s="12" t="s">
        <v>244</v>
      </c>
      <c r="C109" s="12" t="str">
        <f t="shared" si="38"/>
        <v>Lantern Arts Centre: Bond Hall</v>
      </c>
      <c r="D109" s="74">
        <v>25</v>
      </c>
      <c r="E109" s="23" t="s">
        <v>42</v>
      </c>
      <c r="F109" s="23" t="s">
        <v>42</v>
      </c>
      <c r="G109" s="17" t="s">
        <v>42</v>
      </c>
      <c r="H109" s="37" t="s">
        <v>42</v>
      </c>
      <c r="I109" s="37" t="s">
        <v>42</v>
      </c>
      <c r="J109" s="37">
        <v>140</v>
      </c>
      <c r="K109" s="12" t="s">
        <v>21</v>
      </c>
      <c r="L109" s="12" t="s">
        <v>21</v>
      </c>
      <c r="M109" s="12" t="s">
        <v>21</v>
      </c>
      <c r="N109" s="12" t="s">
        <v>21</v>
      </c>
      <c r="O109" s="12" t="s">
        <v>21</v>
      </c>
      <c r="P109" s="12" t="s">
        <v>21</v>
      </c>
      <c r="Q109" s="12" t="s">
        <v>21</v>
      </c>
      <c r="R109" s="73">
        <f>D109*8</f>
        <v>200</v>
      </c>
      <c r="S109" s="73">
        <f t="shared" si="37"/>
        <v>1000</v>
      </c>
    </row>
    <row r="110" spans="1:19" x14ac:dyDescent="0.25">
      <c r="A110" s="6" t="s">
        <v>690</v>
      </c>
      <c r="B110" s="45" t="s">
        <v>697</v>
      </c>
      <c r="C110" s="28" t="str">
        <f t="shared" si="38"/>
        <v>Red Hedgehog: The Salon</v>
      </c>
      <c r="D110" s="62">
        <v>25</v>
      </c>
      <c r="E110" s="45"/>
      <c r="F110" s="45"/>
      <c r="G110" s="46">
        <f>H110*I110</f>
        <v>37.5</v>
      </c>
      <c r="H110" s="53">
        <v>7.5</v>
      </c>
      <c r="I110" s="53">
        <v>5</v>
      </c>
      <c r="J110" s="53">
        <f t="shared" ref="J110:J117" si="39">H110*I110</f>
        <v>37.5</v>
      </c>
      <c r="K110" s="45" t="s">
        <v>21</v>
      </c>
      <c r="L110" s="45" t="s">
        <v>21</v>
      </c>
      <c r="M110" s="45" t="s">
        <v>21</v>
      </c>
      <c r="N110" s="45" t="s">
        <v>21</v>
      </c>
      <c r="O110" s="45" t="s">
        <v>21</v>
      </c>
      <c r="P110" s="45" t="s">
        <v>21</v>
      </c>
      <c r="Q110" s="45" t="s">
        <v>21</v>
      </c>
      <c r="R110" s="62">
        <v>160</v>
      </c>
      <c r="S110" s="71">
        <f t="shared" si="37"/>
        <v>800</v>
      </c>
    </row>
    <row r="111" spans="1:19" x14ac:dyDescent="0.25">
      <c r="A111" s="6" t="s">
        <v>401</v>
      </c>
      <c r="B111" s="25" t="s">
        <v>407</v>
      </c>
      <c r="C111" s="12" t="str">
        <f t="shared" si="38"/>
        <v>St George's Church Bloomsbury: Upper Vestry Hall</v>
      </c>
      <c r="D111" s="71">
        <f>R111/8</f>
        <v>25</v>
      </c>
      <c r="E111" s="23">
        <f>H111*3.2808399</f>
        <v>42.650918700000005</v>
      </c>
      <c r="F111" s="23">
        <f>I111*3.2808399</f>
        <v>20.66929137</v>
      </c>
      <c r="G111" s="23">
        <f>E111*F111</f>
        <v>881.56426580848176</v>
      </c>
      <c r="H111" s="50">
        <v>13</v>
      </c>
      <c r="I111" s="50">
        <v>6.3</v>
      </c>
      <c r="J111" s="50">
        <f t="shared" si="39"/>
        <v>81.899999999999991</v>
      </c>
      <c r="K111" s="8" t="s">
        <v>21</v>
      </c>
      <c r="L111" s="8" t="s">
        <v>21</v>
      </c>
      <c r="M111" s="8" t="s">
        <v>21</v>
      </c>
      <c r="N111" s="8" t="s">
        <v>21</v>
      </c>
      <c r="O111" s="8" t="s">
        <v>21</v>
      </c>
      <c r="P111" s="8" t="s">
        <v>9</v>
      </c>
      <c r="Q111" s="8" t="s">
        <v>21</v>
      </c>
      <c r="R111" s="62">
        <v>200</v>
      </c>
      <c r="S111" s="71">
        <f t="shared" si="37"/>
        <v>1000</v>
      </c>
    </row>
    <row r="112" spans="1:19" x14ac:dyDescent="0.25">
      <c r="A112" s="6" t="s">
        <v>408</v>
      </c>
      <c r="B112" s="25" t="s">
        <v>53</v>
      </c>
      <c r="C112" s="12" t="str">
        <f t="shared" si="38"/>
        <v>Theatro Technis: Rehearsal Studio</v>
      </c>
      <c r="D112" s="62">
        <v>25</v>
      </c>
      <c r="E112" s="23">
        <f>H112*3.2808399</f>
        <v>16.404199500000001</v>
      </c>
      <c r="F112" s="23">
        <f>I112*3.2808399</f>
        <v>16.404199500000001</v>
      </c>
      <c r="G112" s="23">
        <f>E112*F112</f>
        <v>269.09776123580025</v>
      </c>
      <c r="H112" s="50">
        <v>5</v>
      </c>
      <c r="I112" s="50">
        <v>5</v>
      </c>
      <c r="J112" s="50">
        <f t="shared" si="39"/>
        <v>25</v>
      </c>
      <c r="K112" s="8" t="s">
        <v>21</v>
      </c>
      <c r="L112" s="8" t="s">
        <v>21</v>
      </c>
      <c r="M112" s="8" t="s">
        <v>21</v>
      </c>
      <c r="N112" s="8" t="s">
        <v>21</v>
      </c>
      <c r="O112" s="8" t="s">
        <v>21</v>
      </c>
      <c r="P112" s="8" t="s">
        <v>21</v>
      </c>
      <c r="Q112" s="8" t="s">
        <v>21</v>
      </c>
      <c r="R112" s="71">
        <f>D112*8</f>
        <v>200</v>
      </c>
      <c r="S112" s="71">
        <f t="shared" si="37"/>
        <v>1000</v>
      </c>
    </row>
    <row r="113" spans="1:19" x14ac:dyDescent="0.25">
      <c r="A113" s="21" t="s">
        <v>580</v>
      </c>
      <c r="B113" s="21" t="s">
        <v>88</v>
      </c>
      <c r="C113" s="12" t="str">
        <f t="shared" si="38"/>
        <v>Chats Palace: Theatre</v>
      </c>
      <c r="D113" s="74">
        <v>26</v>
      </c>
      <c r="E113" s="17"/>
      <c r="F113" s="17"/>
      <c r="G113" s="17"/>
      <c r="H113" s="51">
        <v>10.8</v>
      </c>
      <c r="I113" s="51">
        <v>10.5</v>
      </c>
      <c r="J113" s="37">
        <f t="shared" si="39"/>
        <v>113.4</v>
      </c>
      <c r="K113" s="21" t="s">
        <v>21</v>
      </c>
      <c r="L113" s="21" t="s">
        <v>21</v>
      </c>
      <c r="M113" s="21" t="s">
        <v>21</v>
      </c>
      <c r="N113" s="21" t="s">
        <v>261</v>
      </c>
      <c r="O113" s="21" t="s">
        <v>21</v>
      </c>
      <c r="P113" s="21" t="s">
        <v>21</v>
      </c>
      <c r="Q113" s="21" t="s">
        <v>21</v>
      </c>
      <c r="R113" s="74">
        <v>196</v>
      </c>
      <c r="S113" s="73">
        <f t="shared" si="37"/>
        <v>980</v>
      </c>
    </row>
    <row r="114" spans="1:19" x14ac:dyDescent="0.25">
      <c r="A114" s="6" t="s">
        <v>420</v>
      </c>
      <c r="B114" s="25" t="s">
        <v>590</v>
      </c>
      <c r="C114" s="12" t="str">
        <f t="shared" si="38"/>
        <v>Diorama Arts Studios: 4 Large Rooms (Regents, Sunset, Taiko, Kodo)</v>
      </c>
      <c r="D114" s="71">
        <f>R114/8</f>
        <v>26.25</v>
      </c>
      <c r="E114" s="13">
        <v>29</v>
      </c>
      <c r="F114" s="13">
        <f>I114*3.2808399</f>
        <v>27.887139150000003</v>
      </c>
      <c r="G114" s="14">
        <f>E114*F114</f>
        <v>808.72703535000005</v>
      </c>
      <c r="H114" s="50">
        <v>9</v>
      </c>
      <c r="I114" s="50">
        <v>8.5</v>
      </c>
      <c r="J114" s="50">
        <f t="shared" si="39"/>
        <v>76.5</v>
      </c>
      <c r="K114" s="8" t="s">
        <v>9</v>
      </c>
      <c r="L114" s="8" t="s">
        <v>21</v>
      </c>
      <c r="M114" s="8" t="s">
        <v>21</v>
      </c>
      <c r="N114" s="8" t="s">
        <v>21</v>
      </c>
      <c r="O114" s="8" t="s">
        <v>21</v>
      </c>
      <c r="P114" s="8" t="s">
        <v>21</v>
      </c>
      <c r="Q114" s="8" t="s">
        <v>21</v>
      </c>
      <c r="R114" s="62">
        <v>210</v>
      </c>
      <c r="S114" s="71">
        <f t="shared" si="37"/>
        <v>1050</v>
      </c>
    </row>
    <row r="115" spans="1:19" x14ac:dyDescent="0.25">
      <c r="A115" s="21" t="s">
        <v>656</v>
      </c>
      <c r="B115" s="21" t="s">
        <v>662</v>
      </c>
      <c r="C115" s="12" t="str">
        <f t="shared" si="38"/>
        <v>Omnibus: Greene Room</v>
      </c>
      <c r="D115" s="73">
        <f>R115/8</f>
        <v>26.25</v>
      </c>
      <c r="E115" s="23"/>
      <c r="F115" s="23"/>
      <c r="G115" s="23"/>
      <c r="H115" s="51">
        <v>8.1999999999999993</v>
      </c>
      <c r="I115" s="51">
        <v>8</v>
      </c>
      <c r="J115" s="51">
        <f t="shared" si="39"/>
        <v>65.599999999999994</v>
      </c>
      <c r="K115" s="21" t="s">
        <v>9</v>
      </c>
      <c r="L115" s="21" t="s">
        <v>21</v>
      </c>
      <c r="M115" s="21" t="s">
        <v>9</v>
      </c>
      <c r="N115" s="21" t="s">
        <v>9</v>
      </c>
      <c r="O115" s="21" t="s">
        <v>21</v>
      </c>
      <c r="P115" s="21" t="s">
        <v>9</v>
      </c>
      <c r="Q115" s="21" t="s">
        <v>21</v>
      </c>
      <c r="R115" s="74">
        <v>210</v>
      </c>
      <c r="S115" s="74">
        <v>850</v>
      </c>
    </row>
    <row r="116" spans="1:19" x14ac:dyDescent="0.25">
      <c r="A116" s="21" t="s">
        <v>227</v>
      </c>
      <c r="B116" s="12" t="s">
        <v>234</v>
      </c>
      <c r="C116" s="12" t="str">
        <f t="shared" si="38"/>
        <v>Jerwood Space: Spaces 1 &amp; 3</v>
      </c>
      <c r="D116" s="74">
        <v>26.5</v>
      </c>
      <c r="E116" s="12">
        <v>58</v>
      </c>
      <c r="F116" s="12">
        <v>30</v>
      </c>
      <c r="G116" s="17">
        <f>E116*F116</f>
        <v>1740</v>
      </c>
      <c r="H116" s="37">
        <v>17.7</v>
      </c>
      <c r="I116" s="37">
        <v>9.1</v>
      </c>
      <c r="J116" s="37">
        <f t="shared" si="39"/>
        <v>161.07</v>
      </c>
      <c r="K116" s="12" t="s">
        <v>9</v>
      </c>
      <c r="L116" s="12" t="s">
        <v>21</v>
      </c>
      <c r="M116" s="12" t="s">
        <v>9</v>
      </c>
      <c r="N116" s="12" t="s">
        <v>9</v>
      </c>
      <c r="O116" s="12" t="s">
        <v>9</v>
      </c>
      <c r="P116" s="12" t="s">
        <v>9</v>
      </c>
      <c r="Q116" s="12" t="s">
        <v>9</v>
      </c>
      <c r="R116" s="74">
        <v>201</v>
      </c>
      <c r="S116" s="74">
        <v>954</v>
      </c>
    </row>
    <row r="117" spans="1:19" x14ac:dyDescent="0.25">
      <c r="A117" s="6" t="s">
        <v>485</v>
      </c>
      <c r="B117" s="8" t="s">
        <v>152</v>
      </c>
      <c r="C117" s="12" t="str">
        <f t="shared" si="38"/>
        <v>Paddington Arts Centre: Green Room</v>
      </c>
      <c r="D117" s="62">
        <v>27</v>
      </c>
      <c r="E117" s="13">
        <f>H117*3.2808399</f>
        <v>24.606299249999999</v>
      </c>
      <c r="F117" s="13">
        <f>I117*3.2808399</f>
        <v>12.303149625</v>
      </c>
      <c r="G117" s="14">
        <f>E117*F117</f>
        <v>302.73498139027527</v>
      </c>
      <c r="H117" s="50">
        <v>7.5</v>
      </c>
      <c r="I117" s="50">
        <v>3.75</v>
      </c>
      <c r="J117" s="50">
        <f t="shared" si="39"/>
        <v>28.125</v>
      </c>
      <c r="K117" s="8" t="s">
        <v>21</v>
      </c>
      <c r="L117" s="8" t="s">
        <v>21</v>
      </c>
      <c r="M117" s="8" t="s">
        <v>21</v>
      </c>
      <c r="N117" s="8" t="s">
        <v>21</v>
      </c>
      <c r="O117" s="8" t="s">
        <v>21</v>
      </c>
      <c r="P117" s="8" t="s">
        <v>21</v>
      </c>
      <c r="Q117" s="8" t="s">
        <v>21</v>
      </c>
      <c r="R117" s="71">
        <f>D117*8</f>
        <v>216</v>
      </c>
      <c r="S117" s="71">
        <f t="shared" ref="S117:S122" si="40">R117*5</f>
        <v>1080</v>
      </c>
    </row>
    <row r="118" spans="1:19" x14ac:dyDescent="0.25">
      <c r="A118" s="21" t="s">
        <v>60</v>
      </c>
      <c r="B118" s="21" t="s">
        <v>70</v>
      </c>
      <c r="C118" s="12" t="str">
        <f t="shared" si="38"/>
        <v>The Albany: Studio</v>
      </c>
      <c r="D118" s="74">
        <v>27</v>
      </c>
      <c r="E118" s="23" t="s">
        <v>42</v>
      </c>
      <c r="F118" s="23" t="s">
        <v>42</v>
      </c>
      <c r="G118" s="23" t="s">
        <v>42</v>
      </c>
      <c r="H118" s="51" t="s">
        <v>42</v>
      </c>
      <c r="I118" s="51" t="s">
        <v>42</v>
      </c>
      <c r="J118" s="51">
        <v>46</v>
      </c>
      <c r="K118" s="21"/>
      <c r="L118" s="21"/>
      <c r="M118" s="21" t="s">
        <v>9</v>
      </c>
      <c r="N118" s="21" t="s">
        <v>9</v>
      </c>
      <c r="O118" s="21" t="s">
        <v>21</v>
      </c>
      <c r="P118" s="21" t="s">
        <v>21</v>
      </c>
      <c r="Q118" s="21" t="s">
        <v>21</v>
      </c>
      <c r="R118" s="74">
        <v>185</v>
      </c>
      <c r="S118" s="71">
        <f t="shared" si="40"/>
        <v>925</v>
      </c>
    </row>
    <row r="119" spans="1:19" x14ac:dyDescent="0.25">
      <c r="A119" s="37" t="s">
        <v>44</v>
      </c>
      <c r="B119" s="12" t="s">
        <v>53</v>
      </c>
      <c r="C119" s="12" t="str">
        <f t="shared" si="38"/>
        <v>Actors Centre: Rehearsal Studio</v>
      </c>
      <c r="D119" s="74">
        <v>27.5</v>
      </c>
      <c r="E119" s="12">
        <v>21</v>
      </c>
      <c r="F119" s="12">
        <v>20</v>
      </c>
      <c r="G119" s="17">
        <f>E119*F119</f>
        <v>420</v>
      </c>
      <c r="H119" s="37">
        <v>6.5</v>
      </c>
      <c r="I119" s="37">
        <v>6.4</v>
      </c>
      <c r="J119" s="37">
        <f t="shared" ref="J119:J124" si="41">H119*I119</f>
        <v>41.6</v>
      </c>
      <c r="K119" s="12" t="s">
        <v>9</v>
      </c>
      <c r="L119" s="12" t="s">
        <v>21</v>
      </c>
      <c r="M119" s="12" t="s">
        <v>21</v>
      </c>
      <c r="N119" s="12" t="s">
        <v>21</v>
      </c>
      <c r="O119" s="12" t="s">
        <v>9</v>
      </c>
      <c r="P119" s="12" t="s">
        <v>21</v>
      </c>
      <c r="Q119" s="12" t="s">
        <v>21</v>
      </c>
      <c r="R119" s="74">
        <v>180</v>
      </c>
      <c r="S119" s="73">
        <f t="shared" si="40"/>
        <v>900</v>
      </c>
    </row>
    <row r="120" spans="1:19" x14ac:dyDescent="0.25">
      <c r="A120" s="6" t="s">
        <v>485</v>
      </c>
      <c r="B120" s="8" t="s">
        <v>130</v>
      </c>
      <c r="C120" s="12" t="str">
        <f t="shared" si="38"/>
        <v>Paddington Arts Centre: Dance Studio</v>
      </c>
      <c r="D120" s="73">
        <f t="shared" ref="D120:D127" si="42">R120/8</f>
        <v>27.5</v>
      </c>
      <c r="E120" s="13">
        <f>H120*3.2808399</f>
        <v>31.16797905</v>
      </c>
      <c r="F120" s="13">
        <f>I120*3.2808399</f>
        <v>27.887139150000003</v>
      </c>
      <c r="G120" s="14">
        <f>E120*F120</f>
        <v>869.18576879163493</v>
      </c>
      <c r="H120" s="50">
        <v>9.5</v>
      </c>
      <c r="I120" s="50">
        <v>8.5</v>
      </c>
      <c r="J120" s="50">
        <f t="shared" si="41"/>
        <v>80.75</v>
      </c>
      <c r="K120" s="8" t="s">
        <v>21</v>
      </c>
      <c r="L120" s="8" t="s">
        <v>21</v>
      </c>
      <c r="M120" s="8" t="s">
        <v>9</v>
      </c>
      <c r="N120" s="8" t="s">
        <v>21</v>
      </c>
      <c r="O120" s="8" t="s">
        <v>9</v>
      </c>
      <c r="P120" s="8" t="s">
        <v>21</v>
      </c>
      <c r="Q120" s="8" t="s">
        <v>21</v>
      </c>
      <c r="R120" s="62">
        <v>220</v>
      </c>
      <c r="S120" s="71">
        <f t="shared" si="40"/>
        <v>1100</v>
      </c>
    </row>
    <row r="121" spans="1:19" x14ac:dyDescent="0.25">
      <c r="A121" s="16" t="s">
        <v>742</v>
      </c>
      <c r="B121" s="25" t="s">
        <v>107</v>
      </c>
      <c r="C121" s="21"/>
      <c r="D121" s="71">
        <f t="shared" si="42"/>
        <v>28</v>
      </c>
      <c r="E121" s="25"/>
      <c r="F121" s="25"/>
      <c r="G121" s="23"/>
      <c r="H121" s="51">
        <v>7.5</v>
      </c>
      <c r="I121" s="51">
        <v>7.5</v>
      </c>
      <c r="J121" s="52">
        <f t="shared" si="41"/>
        <v>56.25</v>
      </c>
      <c r="K121" s="25" t="s">
        <v>9</v>
      </c>
      <c r="L121" s="25" t="s">
        <v>9</v>
      </c>
      <c r="M121" s="25" t="s">
        <v>9</v>
      </c>
      <c r="N121" s="25" t="s">
        <v>21</v>
      </c>
      <c r="O121" s="25" t="s">
        <v>21</v>
      </c>
      <c r="P121" s="25" t="s">
        <v>9</v>
      </c>
      <c r="Q121" s="25" t="s">
        <v>21</v>
      </c>
      <c r="R121" s="62">
        <v>224</v>
      </c>
      <c r="S121" s="71">
        <f t="shared" si="40"/>
        <v>1120</v>
      </c>
    </row>
    <row r="122" spans="1:19" x14ac:dyDescent="0.25">
      <c r="A122" s="16" t="s">
        <v>742</v>
      </c>
      <c r="B122" s="25" t="s">
        <v>108</v>
      </c>
      <c r="C122" s="12"/>
      <c r="D122" s="71">
        <f t="shared" si="42"/>
        <v>28</v>
      </c>
      <c r="E122" s="8"/>
      <c r="F122" s="8"/>
      <c r="G122" s="23"/>
      <c r="H122" s="51">
        <v>7.5</v>
      </c>
      <c r="I122" s="51">
        <v>7.5</v>
      </c>
      <c r="J122" s="52">
        <f t="shared" si="41"/>
        <v>56.25</v>
      </c>
      <c r="K122" s="8" t="s">
        <v>9</v>
      </c>
      <c r="L122" s="8" t="s">
        <v>9</v>
      </c>
      <c r="M122" s="8" t="s">
        <v>9</v>
      </c>
      <c r="N122" s="8" t="s">
        <v>21</v>
      </c>
      <c r="O122" s="8" t="s">
        <v>21</v>
      </c>
      <c r="P122" s="8" t="s">
        <v>9</v>
      </c>
      <c r="Q122" s="8" t="s">
        <v>21</v>
      </c>
      <c r="R122" s="62">
        <v>224</v>
      </c>
      <c r="S122" s="71">
        <f t="shared" si="40"/>
        <v>1120</v>
      </c>
    </row>
    <row r="123" spans="1:19" x14ac:dyDescent="0.25">
      <c r="A123" s="6" t="s">
        <v>28</v>
      </c>
      <c r="B123" s="8" t="s">
        <v>102</v>
      </c>
      <c r="C123" s="12" t="str">
        <f t="shared" ref="C123:C154" si="43">A123&amp;": "&amp;B123</f>
        <v>3 Mills Studios: Studio 4</v>
      </c>
      <c r="D123" s="67">
        <f t="shared" si="42"/>
        <v>28.125</v>
      </c>
      <c r="E123" s="13">
        <f>H123*3.2808399</f>
        <v>33.661417374000003</v>
      </c>
      <c r="F123" s="13">
        <f>I123*3.2808399</f>
        <v>22.637795310000001</v>
      </c>
      <c r="G123" s="14">
        <f>E123*F123</f>
        <v>762.02027635708987</v>
      </c>
      <c r="H123" s="50">
        <v>10.26</v>
      </c>
      <c r="I123" s="50">
        <v>6.9</v>
      </c>
      <c r="J123" s="50">
        <f t="shared" si="41"/>
        <v>70.793999999999997</v>
      </c>
      <c r="K123" s="8" t="s">
        <v>21</v>
      </c>
      <c r="L123" s="8" t="s">
        <v>21</v>
      </c>
      <c r="M123" s="8" t="s">
        <v>21</v>
      </c>
      <c r="N123" s="8" t="s">
        <v>21</v>
      </c>
      <c r="O123" s="8" t="s">
        <v>21</v>
      </c>
      <c r="P123" s="57" t="s">
        <v>21</v>
      </c>
      <c r="Q123" s="25" t="s">
        <v>21</v>
      </c>
      <c r="R123" s="68">
        <v>225</v>
      </c>
      <c r="S123" s="68">
        <v>900</v>
      </c>
    </row>
    <row r="124" spans="1:19" x14ac:dyDescent="0.25">
      <c r="A124" s="21" t="s">
        <v>103</v>
      </c>
      <c r="B124" s="21" t="s">
        <v>107</v>
      </c>
      <c r="C124" s="12" t="str">
        <f t="shared" si="43"/>
        <v>Brixton Community Base: Upper Hall</v>
      </c>
      <c r="D124" s="73">
        <f t="shared" si="42"/>
        <v>28.125</v>
      </c>
      <c r="E124" s="23">
        <f>H124*3.2808399</f>
        <v>52.493438400000002</v>
      </c>
      <c r="F124" s="23">
        <f>I124*3.2808399</f>
        <v>24.606299249999999</v>
      </c>
      <c r="G124" s="23">
        <f>E124*F124</f>
        <v>1291.6692539318412</v>
      </c>
      <c r="H124" s="51">
        <v>16</v>
      </c>
      <c r="I124" s="51">
        <v>7.5</v>
      </c>
      <c r="J124" s="51">
        <f t="shared" si="41"/>
        <v>120</v>
      </c>
      <c r="K124" s="12" t="s">
        <v>21</v>
      </c>
      <c r="L124" s="12" t="s">
        <v>21</v>
      </c>
      <c r="M124" s="12" t="s">
        <v>21</v>
      </c>
      <c r="N124" s="12" t="s">
        <v>21</v>
      </c>
      <c r="O124" s="12" t="s">
        <v>21</v>
      </c>
      <c r="P124" s="21" t="s">
        <v>9</v>
      </c>
      <c r="Q124" s="21" t="s">
        <v>21</v>
      </c>
      <c r="R124" s="74">
        <v>225</v>
      </c>
      <c r="S124" s="74">
        <v>960</v>
      </c>
    </row>
    <row r="125" spans="1:19" x14ac:dyDescent="0.25">
      <c r="A125" s="21" t="s">
        <v>287</v>
      </c>
      <c r="B125" s="12" t="s">
        <v>38</v>
      </c>
      <c r="C125" s="12" t="str">
        <f t="shared" si="43"/>
        <v>Menier Chocolate Factory: Single space</v>
      </c>
      <c r="D125" s="73">
        <f t="shared" si="42"/>
        <v>28.5</v>
      </c>
      <c r="E125" s="12"/>
      <c r="F125" s="12"/>
      <c r="G125" s="17"/>
      <c r="H125" s="37" t="s">
        <v>42</v>
      </c>
      <c r="I125" s="37" t="s">
        <v>42</v>
      </c>
      <c r="J125" s="37">
        <v>30</v>
      </c>
      <c r="K125" s="12" t="s">
        <v>9</v>
      </c>
      <c r="L125" s="12" t="s">
        <v>21</v>
      </c>
      <c r="M125" s="12" t="s">
        <v>21</v>
      </c>
      <c r="N125" s="12" t="s">
        <v>21</v>
      </c>
      <c r="O125" s="12" t="s">
        <v>21</v>
      </c>
      <c r="P125" s="12" t="s">
        <v>9</v>
      </c>
      <c r="Q125" s="12" t="s">
        <v>21</v>
      </c>
      <c r="R125" s="73">
        <f>S125/5</f>
        <v>228</v>
      </c>
      <c r="S125" s="74">
        <f>950*1.2</f>
        <v>1140</v>
      </c>
    </row>
    <row r="126" spans="1:19" x14ac:dyDescent="0.25">
      <c r="A126" s="21" t="s">
        <v>282</v>
      </c>
      <c r="B126" s="12" t="s">
        <v>283</v>
      </c>
      <c r="C126" s="12" t="str">
        <f t="shared" si="43"/>
        <v>Tricycle Theatre : Cameron Mackintosh Studio</v>
      </c>
      <c r="D126" s="73">
        <f t="shared" si="42"/>
        <v>28.5</v>
      </c>
      <c r="E126" s="23">
        <f>H126*3.2808399</f>
        <v>29.527559100000001</v>
      </c>
      <c r="F126" s="23">
        <f>I126*3.2808399</f>
        <v>49.212598499999999</v>
      </c>
      <c r="G126" s="17">
        <f t="shared" ref="G126:G133" si="44">E126*F126</f>
        <v>1453.1279106733214</v>
      </c>
      <c r="H126" s="37">
        <v>9</v>
      </c>
      <c r="I126" s="37">
        <v>15</v>
      </c>
      <c r="J126" s="37">
        <f t="shared" ref="J126:J143" si="45">H126*I126</f>
        <v>135</v>
      </c>
      <c r="K126" s="12" t="s">
        <v>9</v>
      </c>
      <c r="L126" s="12" t="s">
        <v>21</v>
      </c>
      <c r="M126" s="12" t="s">
        <v>21</v>
      </c>
      <c r="N126" s="12" t="s">
        <v>21</v>
      </c>
      <c r="O126" s="12" t="s">
        <v>21</v>
      </c>
      <c r="P126" s="12" t="s">
        <v>9</v>
      </c>
      <c r="Q126" s="12" t="s">
        <v>21</v>
      </c>
      <c r="R126" s="71">
        <f>S126/5</f>
        <v>228</v>
      </c>
      <c r="S126" s="74">
        <f>950*1.2</f>
        <v>1140</v>
      </c>
    </row>
    <row r="127" spans="1:19" x14ac:dyDescent="0.25">
      <c r="A127" s="21" t="s">
        <v>262</v>
      </c>
      <c r="B127" s="12" t="s">
        <v>108</v>
      </c>
      <c r="C127" s="12" t="str">
        <f t="shared" si="43"/>
        <v>London Welsh Centre: Lower Hall</v>
      </c>
      <c r="D127" s="73">
        <f t="shared" si="42"/>
        <v>28.75</v>
      </c>
      <c r="E127" s="12">
        <v>44</v>
      </c>
      <c r="F127" s="12">
        <v>27</v>
      </c>
      <c r="G127" s="17">
        <f t="shared" si="44"/>
        <v>1188</v>
      </c>
      <c r="H127" s="37">
        <v>13.2</v>
      </c>
      <c r="I127" s="37">
        <v>8.1</v>
      </c>
      <c r="J127" s="37">
        <f t="shared" si="45"/>
        <v>106.91999999999999</v>
      </c>
      <c r="K127" s="12" t="s">
        <v>9</v>
      </c>
      <c r="L127" s="12" t="s">
        <v>21</v>
      </c>
      <c r="M127" s="12" t="s">
        <v>21</v>
      </c>
      <c r="N127" s="12" t="s">
        <v>21</v>
      </c>
      <c r="O127" s="12" t="s">
        <v>21</v>
      </c>
      <c r="P127" s="12" t="s">
        <v>9</v>
      </c>
      <c r="Q127" s="12" t="s">
        <v>21</v>
      </c>
      <c r="R127" s="74">
        <v>230</v>
      </c>
      <c r="S127" s="73">
        <f>R127*5</f>
        <v>1150</v>
      </c>
    </row>
    <row r="128" spans="1:19" x14ac:dyDescent="0.25">
      <c r="A128" s="6" t="s">
        <v>757</v>
      </c>
      <c r="B128" s="6" t="s">
        <v>757</v>
      </c>
      <c r="C128" s="21" t="str">
        <f t="shared" si="43"/>
        <v>Anonymous: Anonymous</v>
      </c>
      <c r="D128" s="62">
        <v>30</v>
      </c>
      <c r="E128" s="13">
        <f>H128*3.2808399</f>
        <v>26.246719200000001</v>
      </c>
      <c r="F128" s="13">
        <f>I128*3.2808399</f>
        <v>20.013123390000001</v>
      </c>
      <c r="G128" s="54">
        <f t="shared" si="44"/>
        <v>525.27882993228218</v>
      </c>
      <c r="H128" s="51">
        <v>8</v>
      </c>
      <c r="I128" s="51">
        <v>6.1</v>
      </c>
      <c r="J128" s="51">
        <f t="shared" si="45"/>
        <v>48.8</v>
      </c>
      <c r="K128" s="25" t="s">
        <v>21</v>
      </c>
      <c r="L128" s="25" t="s">
        <v>21</v>
      </c>
      <c r="M128" s="25" t="s">
        <v>21</v>
      </c>
      <c r="N128" s="25" t="s">
        <v>21</v>
      </c>
      <c r="O128" s="25" t="s">
        <v>21</v>
      </c>
      <c r="P128" s="25" t="s">
        <v>21</v>
      </c>
      <c r="Q128" s="25" t="s">
        <v>21</v>
      </c>
      <c r="R128" s="62">
        <v>126</v>
      </c>
      <c r="S128" s="62">
        <v>600</v>
      </c>
    </row>
    <row r="129" spans="1:19" x14ac:dyDescent="0.25">
      <c r="A129" s="6" t="s">
        <v>757</v>
      </c>
      <c r="B129" s="6" t="s">
        <v>757</v>
      </c>
      <c r="C129" s="21" t="str">
        <f t="shared" si="43"/>
        <v>Anonymous: Anonymous</v>
      </c>
      <c r="D129" s="62">
        <v>30</v>
      </c>
      <c r="E129" s="13">
        <f>H129*3.2808399</f>
        <v>32.152231020000002</v>
      </c>
      <c r="F129" s="13">
        <f>I129*3.2808399</f>
        <v>23.293963290000001</v>
      </c>
      <c r="G129" s="54">
        <f t="shared" si="44"/>
        <v>748.95288907147938</v>
      </c>
      <c r="H129" s="51">
        <v>9.8000000000000007</v>
      </c>
      <c r="I129" s="51">
        <v>7.1</v>
      </c>
      <c r="J129" s="51">
        <f t="shared" si="45"/>
        <v>69.58</v>
      </c>
      <c r="K129" s="25" t="s">
        <v>21</v>
      </c>
      <c r="L129" s="25" t="s">
        <v>21</v>
      </c>
      <c r="M129" s="25" t="s">
        <v>21</v>
      </c>
      <c r="N129" s="25" t="s">
        <v>21</v>
      </c>
      <c r="O129" s="25" t="s">
        <v>21</v>
      </c>
      <c r="P129" s="25" t="s">
        <v>21</v>
      </c>
      <c r="Q129" s="25" t="s">
        <v>21</v>
      </c>
      <c r="R129" s="62">
        <v>162</v>
      </c>
      <c r="S129" s="62">
        <v>720</v>
      </c>
    </row>
    <row r="130" spans="1:19" x14ac:dyDescent="0.25">
      <c r="A130" s="12" t="s">
        <v>32</v>
      </c>
      <c r="B130" s="12" t="s">
        <v>38</v>
      </c>
      <c r="C130" s="12" t="str">
        <f t="shared" si="43"/>
        <v>Abacus Arts: Single space</v>
      </c>
      <c r="D130" s="73">
        <f>R130/8</f>
        <v>30</v>
      </c>
      <c r="E130" s="12">
        <v>40</v>
      </c>
      <c r="F130" s="12">
        <v>31.5</v>
      </c>
      <c r="G130" s="17">
        <f t="shared" si="44"/>
        <v>1260</v>
      </c>
      <c r="H130" s="37">
        <v>12.2</v>
      </c>
      <c r="I130" s="37">
        <v>9.6999999999999993</v>
      </c>
      <c r="J130" s="37">
        <f t="shared" si="45"/>
        <v>118.33999999999999</v>
      </c>
      <c r="K130" s="12" t="s">
        <v>9</v>
      </c>
      <c r="L130" s="12" t="s">
        <v>21</v>
      </c>
      <c r="M130" s="12" t="s">
        <v>9</v>
      </c>
      <c r="N130" s="12" t="s">
        <v>9</v>
      </c>
      <c r="O130" s="12" t="s">
        <v>9</v>
      </c>
      <c r="P130" s="12" t="s">
        <v>9</v>
      </c>
      <c r="Q130" s="12" t="s">
        <v>9</v>
      </c>
      <c r="R130" s="68">
        <v>240</v>
      </c>
      <c r="S130" s="68">
        <v>780</v>
      </c>
    </row>
    <row r="131" spans="1:19" x14ac:dyDescent="0.25">
      <c r="A131" s="12" t="s">
        <v>182</v>
      </c>
      <c r="B131" s="21" t="s">
        <v>189</v>
      </c>
      <c r="C131" s="12" t="str">
        <f t="shared" si="43"/>
        <v>Factory Fitness and Dance Centre: New York</v>
      </c>
      <c r="D131" s="62">
        <v>30</v>
      </c>
      <c r="E131" s="12">
        <v>38</v>
      </c>
      <c r="F131" s="12">
        <v>45</v>
      </c>
      <c r="G131" s="17">
        <f t="shared" si="44"/>
        <v>1710</v>
      </c>
      <c r="H131" s="51">
        <f>E131*0.3048</f>
        <v>11.5824</v>
      </c>
      <c r="I131" s="51">
        <f>F131*0.3048</f>
        <v>13.716000000000001</v>
      </c>
      <c r="J131" s="37">
        <f t="shared" si="45"/>
        <v>158.86419840000002</v>
      </c>
      <c r="K131" s="23" t="s">
        <v>21</v>
      </c>
      <c r="L131" s="23" t="s">
        <v>21</v>
      </c>
      <c r="M131" s="23" t="s">
        <v>9</v>
      </c>
      <c r="N131" s="23" t="s">
        <v>21</v>
      </c>
      <c r="O131" s="23" t="s">
        <v>9</v>
      </c>
      <c r="P131" s="23" t="s">
        <v>21</v>
      </c>
      <c r="Q131" s="23" t="s">
        <v>9</v>
      </c>
      <c r="R131" s="73">
        <f>D131*8</f>
        <v>240</v>
      </c>
      <c r="S131" s="73">
        <f t="shared" ref="S131:S149" si="46">R131*5</f>
        <v>1200</v>
      </c>
    </row>
    <row r="132" spans="1:19" x14ac:dyDescent="0.25">
      <c r="A132" s="21" t="s">
        <v>198</v>
      </c>
      <c r="B132" s="21" t="s">
        <v>205</v>
      </c>
      <c r="C132" s="12" t="str">
        <f t="shared" si="43"/>
        <v>Holly Lodge Community Centre: Community Centre Hall</v>
      </c>
      <c r="D132" s="74">
        <v>30</v>
      </c>
      <c r="E132" s="23">
        <f>H132*3.2808399</f>
        <v>29.527559100000001</v>
      </c>
      <c r="F132" s="23">
        <f>I132*3.2808399</f>
        <v>29.527559100000001</v>
      </c>
      <c r="G132" s="23">
        <f t="shared" si="44"/>
        <v>871.87674640399291</v>
      </c>
      <c r="H132" s="51">
        <v>9</v>
      </c>
      <c r="I132" s="51">
        <v>9</v>
      </c>
      <c r="J132" s="37">
        <f t="shared" si="45"/>
        <v>81</v>
      </c>
      <c r="K132" s="21" t="s">
        <v>21</v>
      </c>
      <c r="L132" s="21" t="s">
        <v>21</v>
      </c>
      <c r="M132" s="21" t="s">
        <v>21</v>
      </c>
      <c r="N132" s="21" t="s">
        <v>21</v>
      </c>
      <c r="O132" s="21" t="s">
        <v>21</v>
      </c>
      <c r="P132" s="21" t="s">
        <v>21</v>
      </c>
      <c r="Q132" s="21" t="s">
        <v>21</v>
      </c>
      <c r="R132" s="73">
        <f>D132*8</f>
        <v>240</v>
      </c>
      <c r="S132" s="73">
        <f t="shared" si="46"/>
        <v>1200</v>
      </c>
    </row>
    <row r="133" spans="1:19" x14ac:dyDescent="0.25">
      <c r="A133" s="21" t="s">
        <v>218</v>
      </c>
      <c r="B133" s="12" t="s">
        <v>101</v>
      </c>
      <c r="C133" s="12" t="str">
        <f t="shared" si="43"/>
        <v>Jacksons Lane: Studio 2</v>
      </c>
      <c r="D133" s="74">
        <v>30</v>
      </c>
      <c r="E133" s="23">
        <f>H133*3.2808399</f>
        <v>21.325459350000003</v>
      </c>
      <c r="F133" s="23">
        <f>I133*3.2808399</f>
        <v>32.808399000000001</v>
      </c>
      <c r="G133" s="17">
        <f t="shared" si="44"/>
        <v>699.65417921308074</v>
      </c>
      <c r="H133" s="37">
        <v>6.5</v>
      </c>
      <c r="I133" s="37">
        <v>10</v>
      </c>
      <c r="J133" s="37">
        <f t="shared" si="45"/>
        <v>65</v>
      </c>
      <c r="K133" s="12" t="s">
        <v>21</v>
      </c>
      <c r="L133" s="12" t="s">
        <v>21</v>
      </c>
      <c r="M133" s="12" t="s">
        <v>21</v>
      </c>
      <c r="N133" s="12" t="s">
        <v>21</v>
      </c>
      <c r="O133" s="12" t="s">
        <v>9</v>
      </c>
      <c r="P133" s="12" t="s">
        <v>21</v>
      </c>
      <c r="Q133" s="12" t="s">
        <v>21</v>
      </c>
      <c r="R133" s="73">
        <f>D133*8</f>
        <v>240</v>
      </c>
      <c r="S133" s="73">
        <f t="shared" si="46"/>
        <v>1200</v>
      </c>
    </row>
    <row r="134" spans="1:19" x14ac:dyDescent="0.25">
      <c r="A134" s="6" t="s">
        <v>449</v>
      </c>
      <c r="B134" s="25" t="s">
        <v>453</v>
      </c>
      <c r="C134" s="12" t="str">
        <f t="shared" si="43"/>
        <v>Kobi Nazrul Centre: Main Space</v>
      </c>
      <c r="D134" s="62">
        <v>30</v>
      </c>
      <c r="E134" s="12"/>
      <c r="F134" s="12"/>
      <c r="G134" s="12"/>
      <c r="H134" s="50">
        <v>12</v>
      </c>
      <c r="I134" s="50">
        <v>16</v>
      </c>
      <c r="J134" s="50">
        <f t="shared" si="45"/>
        <v>192</v>
      </c>
      <c r="K134" s="8" t="s">
        <v>21</v>
      </c>
      <c r="L134" s="8" t="s">
        <v>21</v>
      </c>
      <c r="M134" s="8" t="s">
        <v>21</v>
      </c>
      <c r="N134" s="8" t="s">
        <v>21</v>
      </c>
      <c r="O134" s="8" t="s">
        <v>21</v>
      </c>
      <c r="P134" s="8" t="s">
        <v>21</v>
      </c>
      <c r="Q134" s="8" t="s">
        <v>21</v>
      </c>
      <c r="R134" s="62">
        <v>100</v>
      </c>
      <c r="S134" s="73">
        <f t="shared" si="46"/>
        <v>500</v>
      </c>
    </row>
    <row r="135" spans="1:19" x14ac:dyDescent="0.25">
      <c r="A135" s="6" t="s">
        <v>681</v>
      </c>
      <c r="B135" s="25" t="s">
        <v>687</v>
      </c>
      <c r="C135" s="12" t="str">
        <f t="shared" si="43"/>
        <v>Questors Theatre: Shaw Room</v>
      </c>
      <c r="D135" s="62">
        <f>25*1.2</f>
        <v>30</v>
      </c>
      <c r="E135" s="13">
        <f t="shared" ref="E135:E143" si="47">H135*3.2808399</f>
        <v>39.370078800000002</v>
      </c>
      <c r="F135" s="13">
        <f t="shared" ref="F135:F143" si="48">I135*3.2808399</f>
        <v>27.887139150000003</v>
      </c>
      <c r="G135" s="14">
        <f t="shared" ref="G135:G143" si="49">E135*F135</f>
        <v>1097.9188658420651</v>
      </c>
      <c r="H135" s="50">
        <v>12</v>
      </c>
      <c r="I135" s="50">
        <v>8.5</v>
      </c>
      <c r="J135" s="50">
        <f t="shared" si="45"/>
        <v>102</v>
      </c>
      <c r="K135" s="8" t="s">
        <v>21</v>
      </c>
      <c r="L135" s="8" t="s">
        <v>21</v>
      </c>
      <c r="M135" s="8" t="s">
        <v>21</v>
      </c>
      <c r="N135" s="8" t="s">
        <v>21</v>
      </c>
      <c r="O135" s="8" t="s">
        <v>21</v>
      </c>
      <c r="P135" s="8" t="s">
        <v>21</v>
      </c>
      <c r="Q135" s="8" t="s">
        <v>21</v>
      </c>
      <c r="R135" s="71">
        <f>D135*8</f>
        <v>240</v>
      </c>
      <c r="S135" s="71">
        <f t="shared" si="46"/>
        <v>1200</v>
      </c>
    </row>
    <row r="136" spans="1:19" x14ac:dyDescent="0.25">
      <c r="A136" s="6" t="s">
        <v>681</v>
      </c>
      <c r="B136" s="25" t="s">
        <v>688</v>
      </c>
      <c r="C136" s="12" t="str">
        <f t="shared" si="43"/>
        <v>Questors Theatre: Alfred Emmett Room</v>
      </c>
      <c r="D136" s="62">
        <f>25*1.2</f>
        <v>30</v>
      </c>
      <c r="E136" s="13">
        <f t="shared" si="47"/>
        <v>36.089238899999998</v>
      </c>
      <c r="F136" s="13">
        <f t="shared" si="48"/>
        <v>29.527559100000001</v>
      </c>
      <c r="G136" s="14">
        <f t="shared" si="49"/>
        <v>1065.6271344937691</v>
      </c>
      <c r="H136" s="50">
        <v>11</v>
      </c>
      <c r="I136" s="50">
        <v>9</v>
      </c>
      <c r="J136" s="50">
        <f t="shared" si="45"/>
        <v>99</v>
      </c>
      <c r="K136" s="8" t="s">
        <v>21</v>
      </c>
      <c r="L136" s="8" t="s">
        <v>21</v>
      </c>
      <c r="M136" s="8" t="s">
        <v>21</v>
      </c>
      <c r="N136" s="8" t="s">
        <v>21</v>
      </c>
      <c r="O136" s="8" t="s">
        <v>21</v>
      </c>
      <c r="P136" s="8" t="s">
        <v>21</v>
      </c>
      <c r="Q136" s="8" t="s">
        <v>21</v>
      </c>
      <c r="R136" s="71">
        <f>D136*8</f>
        <v>240</v>
      </c>
      <c r="S136" s="71">
        <f t="shared" si="46"/>
        <v>1200</v>
      </c>
    </row>
    <row r="137" spans="1:19" x14ac:dyDescent="0.25">
      <c r="A137" s="6" t="s">
        <v>681</v>
      </c>
      <c r="B137" s="25" t="s">
        <v>689</v>
      </c>
      <c r="C137" s="12" t="str">
        <f t="shared" si="43"/>
        <v>Questors Theatre: Redgrave Room</v>
      </c>
      <c r="D137" s="62">
        <f>25*1.2</f>
        <v>30</v>
      </c>
      <c r="E137" s="13">
        <f t="shared" si="47"/>
        <v>36.089238899999998</v>
      </c>
      <c r="F137" s="13">
        <f t="shared" si="48"/>
        <v>27.887139150000003</v>
      </c>
      <c r="G137" s="14">
        <f t="shared" si="49"/>
        <v>1006.425627021893</v>
      </c>
      <c r="H137" s="50">
        <v>11</v>
      </c>
      <c r="I137" s="50">
        <v>8.5</v>
      </c>
      <c r="J137" s="50">
        <f t="shared" si="45"/>
        <v>93.5</v>
      </c>
      <c r="K137" s="8" t="s">
        <v>21</v>
      </c>
      <c r="L137" s="8" t="s">
        <v>21</v>
      </c>
      <c r="M137" s="8" t="s">
        <v>21</v>
      </c>
      <c r="N137" s="8" t="s">
        <v>21</v>
      </c>
      <c r="O137" s="8" t="s">
        <v>21</v>
      </c>
      <c r="P137" s="8" t="s">
        <v>21</v>
      </c>
      <c r="Q137" s="8" t="s">
        <v>21</v>
      </c>
      <c r="R137" s="71">
        <f>D137*8</f>
        <v>240</v>
      </c>
      <c r="S137" s="71">
        <f t="shared" si="46"/>
        <v>1200</v>
      </c>
    </row>
    <row r="138" spans="1:19" x14ac:dyDescent="0.25">
      <c r="A138" s="6" t="s">
        <v>361</v>
      </c>
      <c r="B138" s="25" t="s">
        <v>382</v>
      </c>
      <c r="C138" s="12" t="str">
        <f t="shared" si="43"/>
        <v>RADA: Room 4</v>
      </c>
      <c r="D138" s="62">
        <v>30</v>
      </c>
      <c r="E138" s="23">
        <f t="shared" si="47"/>
        <v>13.123359600000001</v>
      </c>
      <c r="F138" s="23">
        <f t="shared" si="48"/>
        <v>9.8425197000000004</v>
      </c>
      <c r="G138" s="23">
        <f t="shared" si="49"/>
        <v>129.16692539318413</v>
      </c>
      <c r="H138" s="50">
        <v>4</v>
      </c>
      <c r="I138" s="50">
        <v>3</v>
      </c>
      <c r="J138" s="50">
        <f t="shared" si="45"/>
        <v>12</v>
      </c>
      <c r="K138" s="8" t="s">
        <v>21</v>
      </c>
      <c r="L138" s="8" t="s">
        <v>21</v>
      </c>
      <c r="M138" s="8" t="s">
        <v>21</v>
      </c>
      <c r="N138" s="8" t="s">
        <v>21</v>
      </c>
      <c r="O138" s="8" t="s">
        <v>21</v>
      </c>
      <c r="P138" s="8" t="s">
        <v>21</v>
      </c>
      <c r="Q138" s="8" t="s">
        <v>21</v>
      </c>
      <c r="R138" s="62">
        <v>222</v>
      </c>
      <c r="S138" s="71">
        <f t="shared" si="46"/>
        <v>1110</v>
      </c>
    </row>
    <row r="139" spans="1:19" x14ac:dyDescent="0.25">
      <c r="A139" s="6" t="s">
        <v>361</v>
      </c>
      <c r="B139" s="25" t="s">
        <v>336</v>
      </c>
      <c r="C139" s="12" t="str">
        <f t="shared" si="43"/>
        <v>RADA: Studio 7</v>
      </c>
      <c r="D139" s="62">
        <v>30</v>
      </c>
      <c r="E139" s="23">
        <f t="shared" si="47"/>
        <v>22.965879300000001</v>
      </c>
      <c r="F139" s="23">
        <f t="shared" si="48"/>
        <v>26.246719200000001</v>
      </c>
      <c r="G139" s="23">
        <f t="shared" si="49"/>
        <v>602.77898516819266</v>
      </c>
      <c r="H139" s="50">
        <v>7</v>
      </c>
      <c r="I139" s="50">
        <v>8</v>
      </c>
      <c r="J139" s="50">
        <f t="shared" si="45"/>
        <v>56</v>
      </c>
      <c r="K139" s="8" t="s">
        <v>21</v>
      </c>
      <c r="L139" s="8" t="s">
        <v>21</v>
      </c>
      <c r="M139" s="8" t="s">
        <v>21</v>
      </c>
      <c r="N139" s="8" t="s">
        <v>21</v>
      </c>
      <c r="O139" s="8" t="s">
        <v>21</v>
      </c>
      <c r="P139" s="8" t="s">
        <v>21</v>
      </c>
      <c r="Q139" s="8" t="s">
        <v>21</v>
      </c>
      <c r="R139" s="62">
        <v>222</v>
      </c>
      <c r="S139" s="71">
        <f t="shared" si="46"/>
        <v>1110</v>
      </c>
    </row>
    <row r="140" spans="1:19" x14ac:dyDescent="0.25">
      <c r="A140" s="6" t="s">
        <v>443</v>
      </c>
      <c r="B140" s="25" t="s">
        <v>356</v>
      </c>
      <c r="C140" s="12" t="str">
        <f t="shared" si="43"/>
        <v>Raindance Film Festival: Room 1</v>
      </c>
      <c r="D140" s="62">
        <f>1.2*25</f>
        <v>30</v>
      </c>
      <c r="E140" s="13">
        <f t="shared" si="47"/>
        <v>20.013123390000001</v>
      </c>
      <c r="F140" s="13">
        <f t="shared" si="48"/>
        <v>23.95013127</v>
      </c>
      <c r="G140" s="14">
        <f t="shared" si="49"/>
        <v>479.31693231320742</v>
      </c>
      <c r="H140" s="50">
        <v>6.1</v>
      </c>
      <c r="I140" s="50">
        <v>7.3</v>
      </c>
      <c r="J140" s="50">
        <f t="shared" si="45"/>
        <v>44.529999999999994</v>
      </c>
      <c r="K140" s="8" t="s">
        <v>21</v>
      </c>
      <c r="L140" s="8" t="s">
        <v>21</v>
      </c>
      <c r="M140" s="8" t="s">
        <v>21</v>
      </c>
      <c r="N140" s="8" t="s">
        <v>21</v>
      </c>
      <c r="O140" s="8" t="s">
        <v>21</v>
      </c>
      <c r="P140" s="8" t="s">
        <v>21</v>
      </c>
      <c r="Q140" s="8" t="s">
        <v>9</v>
      </c>
      <c r="R140" s="71">
        <f>D140*8</f>
        <v>240</v>
      </c>
      <c r="S140" s="71">
        <f t="shared" si="46"/>
        <v>1200</v>
      </c>
    </row>
    <row r="141" spans="1:19" x14ac:dyDescent="0.25">
      <c r="A141" s="6" t="s">
        <v>443</v>
      </c>
      <c r="B141" s="25" t="s">
        <v>357</v>
      </c>
      <c r="C141" s="12" t="str">
        <f t="shared" si="43"/>
        <v>Raindance Film Festival: Room 2</v>
      </c>
      <c r="D141" s="62">
        <v>30</v>
      </c>
      <c r="E141" s="13">
        <f t="shared" si="47"/>
        <v>20.34120738</v>
      </c>
      <c r="F141" s="13">
        <f t="shared" si="48"/>
        <v>29.855643090000001</v>
      </c>
      <c r="G141" s="14">
        <f t="shared" si="49"/>
        <v>607.29982755695403</v>
      </c>
      <c r="H141" s="50">
        <v>6.2</v>
      </c>
      <c r="I141" s="50">
        <v>9.1</v>
      </c>
      <c r="J141" s="50">
        <f t="shared" si="45"/>
        <v>56.42</v>
      </c>
      <c r="K141" s="8" t="s">
        <v>21</v>
      </c>
      <c r="L141" s="8" t="s">
        <v>21</v>
      </c>
      <c r="M141" s="8" t="s">
        <v>21</v>
      </c>
      <c r="N141" s="8" t="s">
        <v>21</v>
      </c>
      <c r="O141" s="8" t="s">
        <v>21</v>
      </c>
      <c r="P141" s="8" t="s">
        <v>9</v>
      </c>
      <c r="Q141" s="8" t="s">
        <v>21</v>
      </c>
      <c r="R141" s="71">
        <f>D141*8</f>
        <v>240</v>
      </c>
      <c r="S141" s="71">
        <f t="shared" si="46"/>
        <v>1200</v>
      </c>
    </row>
    <row r="142" spans="1:19" x14ac:dyDescent="0.25">
      <c r="A142" s="6" t="s">
        <v>710</v>
      </c>
      <c r="B142" s="25" t="s">
        <v>719</v>
      </c>
      <c r="C142" s="12" t="str">
        <f t="shared" si="43"/>
        <v>Royal Academy of Dance: Cormani</v>
      </c>
      <c r="D142" s="62">
        <v>30</v>
      </c>
      <c r="E142" s="23">
        <f t="shared" si="47"/>
        <v>20.997375360000003</v>
      </c>
      <c r="F142" s="23">
        <f t="shared" si="48"/>
        <v>47.90026254</v>
      </c>
      <c r="G142" s="23">
        <f t="shared" si="49"/>
        <v>1005.7797923949272</v>
      </c>
      <c r="H142" s="50">
        <v>6.4</v>
      </c>
      <c r="I142" s="50">
        <v>14.6</v>
      </c>
      <c r="J142" s="50">
        <f t="shared" si="45"/>
        <v>93.44</v>
      </c>
      <c r="K142" s="25" t="s">
        <v>9</v>
      </c>
      <c r="L142" s="25" t="s">
        <v>9</v>
      </c>
      <c r="M142" s="25" t="s">
        <v>9</v>
      </c>
      <c r="N142" s="25" t="s">
        <v>21</v>
      </c>
      <c r="O142" s="25" t="s">
        <v>9</v>
      </c>
      <c r="P142" s="25" t="s">
        <v>21</v>
      </c>
      <c r="Q142" s="25" t="s">
        <v>9</v>
      </c>
      <c r="R142" s="71">
        <f>D142*8</f>
        <v>240</v>
      </c>
      <c r="S142" s="71">
        <f t="shared" si="46"/>
        <v>1200</v>
      </c>
    </row>
    <row r="143" spans="1:19" x14ac:dyDescent="0.25">
      <c r="A143" s="6" t="s">
        <v>710</v>
      </c>
      <c r="B143" s="25" t="s">
        <v>546</v>
      </c>
      <c r="C143" s="12" t="str">
        <f t="shared" si="43"/>
        <v>Royal Academy of Dance: Lecture Room</v>
      </c>
      <c r="D143" s="62">
        <v>30</v>
      </c>
      <c r="E143" s="23">
        <f t="shared" si="47"/>
        <v>27.559055160000003</v>
      </c>
      <c r="F143" s="23">
        <f t="shared" si="48"/>
        <v>18.044619449999999</v>
      </c>
      <c r="G143" s="23">
        <f t="shared" si="49"/>
        <v>497.29266276375887</v>
      </c>
      <c r="H143" s="50">
        <v>8.4</v>
      </c>
      <c r="I143" s="50">
        <v>5.5</v>
      </c>
      <c r="J143" s="50">
        <f t="shared" si="45"/>
        <v>46.2</v>
      </c>
      <c r="K143" s="25" t="s">
        <v>9</v>
      </c>
      <c r="L143" s="25" t="s">
        <v>9</v>
      </c>
      <c r="M143" s="25" t="s">
        <v>21</v>
      </c>
      <c r="N143" s="25" t="s">
        <v>21</v>
      </c>
      <c r="O143" s="25" t="s">
        <v>21</v>
      </c>
      <c r="P143" s="25" t="s">
        <v>21</v>
      </c>
      <c r="Q143" s="25" t="s">
        <v>21</v>
      </c>
      <c r="R143" s="71">
        <f>D143*8</f>
        <v>240</v>
      </c>
      <c r="S143" s="71">
        <f t="shared" si="46"/>
        <v>1200</v>
      </c>
    </row>
    <row r="144" spans="1:19" x14ac:dyDescent="0.25">
      <c r="A144" s="21" t="s">
        <v>60</v>
      </c>
      <c r="B144" s="21" t="s">
        <v>65</v>
      </c>
      <c r="C144" s="12" t="str">
        <f t="shared" si="43"/>
        <v>The Albany: Red Room</v>
      </c>
      <c r="D144" s="74">
        <v>30</v>
      </c>
      <c r="E144" s="23" t="s">
        <v>42</v>
      </c>
      <c r="F144" s="23" t="s">
        <v>42</v>
      </c>
      <c r="G144" s="23" t="s">
        <v>42</v>
      </c>
      <c r="H144" s="51" t="s">
        <v>42</v>
      </c>
      <c r="I144" s="51" t="s">
        <v>42</v>
      </c>
      <c r="J144" s="51">
        <v>84</v>
      </c>
      <c r="K144" s="21" t="s">
        <v>9</v>
      </c>
      <c r="L144" s="21" t="s">
        <v>9</v>
      </c>
      <c r="M144" s="21" t="s">
        <v>9</v>
      </c>
      <c r="N144" s="21" t="s">
        <v>21</v>
      </c>
      <c r="O144" s="21" t="s">
        <v>21</v>
      </c>
      <c r="P144" s="21" t="s">
        <v>21</v>
      </c>
      <c r="Q144" s="21" t="s">
        <v>21</v>
      </c>
      <c r="R144" s="74">
        <v>205</v>
      </c>
      <c r="S144" s="71">
        <f t="shared" si="46"/>
        <v>1025</v>
      </c>
    </row>
    <row r="145" spans="1:19" x14ac:dyDescent="0.25">
      <c r="A145" s="6" t="s">
        <v>472</v>
      </c>
      <c r="B145" s="8" t="s">
        <v>575</v>
      </c>
      <c r="C145" s="12" t="str">
        <f t="shared" si="43"/>
        <v>Brady Arts and Community Centre: Side Hall</v>
      </c>
      <c r="D145" s="62">
        <v>32</v>
      </c>
      <c r="E145" s="13"/>
      <c r="F145" s="13"/>
      <c r="G145" s="14"/>
      <c r="H145" s="50">
        <v>13</v>
      </c>
      <c r="I145" s="50">
        <v>7.5</v>
      </c>
      <c r="J145" s="50">
        <f t="shared" ref="J145:J176" si="50">H145*I145</f>
        <v>97.5</v>
      </c>
      <c r="K145" s="8" t="s">
        <v>21</v>
      </c>
      <c r="L145" s="8" t="s">
        <v>21</v>
      </c>
      <c r="M145" s="8" t="s">
        <v>21</v>
      </c>
      <c r="N145" s="8" t="s">
        <v>21</v>
      </c>
      <c r="O145" s="8" t="s">
        <v>21</v>
      </c>
      <c r="P145" s="8" t="s">
        <v>21</v>
      </c>
      <c r="Q145" s="8" t="s">
        <v>21</v>
      </c>
      <c r="R145" s="71">
        <f>D145*8</f>
        <v>256</v>
      </c>
      <c r="S145" s="71">
        <f t="shared" si="46"/>
        <v>1280</v>
      </c>
    </row>
    <row r="146" spans="1:19" x14ac:dyDescent="0.25">
      <c r="A146" s="6" t="s">
        <v>361</v>
      </c>
      <c r="B146" s="25" t="s">
        <v>373</v>
      </c>
      <c r="C146" s="12" t="str">
        <f t="shared" si="43"/>
        <v>RADA: Fanny Kemble</v>
      </c>
      <c r="D146" s="62">
        <v>32.4</v>
      </c>
      <c r="E146" s="23">
        <f>H146*3.2808399</f>
        <v>32.480315010000005</v>
      </c>
      <c r="F146" s="23">
        <f>I146*3.2808399</f>
        <v>19.356955410000001</v>
      </c>
      <c r="G146" s="23">
        <f>E146*F146</f>
        <v>628.72000935132382</v>
      </c>
      <c r="H146" s="50">
        <v>9.9</v>
      </c>
      <c r="I146" s="50">
        <v>5.9</v>
      </c>
      <c r="J146" s="50">
        <f t="shared" si="50"/>
        <v>58.410000000000004</v>
      </c>
      <c r="K146" s="8" t="s">
        <v>21</v>
      </c>
      <c r="L146" s="8" t="s">
        <v>21</v>
      </c>
      <c r="M146" s="8" t="s">
        <v>9</v>
      </c>
      <c r="N146" s="8" t="s">
        <v>21</v>
      </c>
      <c r="O146" s="8" t="s">
        <v>9</v>
      </c>
      <c r="P146" s="8" t="s">
        <v>9</v>
      </c>
      <c r="Q146" s="8" t="s">
        <v>21</v>
      </c>
      <c r="R146" s="62">
        <v>240</v>
      </c>
      <c r="S146" s="71">
        <f t="shared" si="46"/>
        <v>1200</v>
      </c>
    </row>
    <row r="147" spans="1:19" x14ac:dyDescent="0.25">
      <c r="A147" s="6" t="s">
        <v>361</v>
      </c>
      <c r="B147" s="25" t="s">
        <v>374</v>
      </c>
      <c r="C147" s="12" t="str">
        <f t="shared" si="43"/>
        <v>RADA: Edmund Kean</v>
      </c>
      <c r="D147" s="62">
        <v>32.4</v>
      </c>
      <c r="E147" s="23">
        <f>H147*3.2808399</f>
        <v>27.887139150000003</v>
      </c>
      <c r="F147" s="23">
        <f>I147*3.2808399</f>
        <v>19.356955410000001</v>
      </c>
      <c r="G147" s="23">
        <f>E147*F147</f>
        <v>539.8101090390154</v>
      </c>
      <c r="H147" s="50">
        <v>8.5</v>
      </c>
      <c r="I147" s="50">
        <v>5.9</v>
      </c>
      <c r="J147" s="50">
        <f t="shared" si="50"/>
        <v>50.150000000000006</v>
      </c>
      <c r="K147" s="8" t="s">
        <v>21</v>
      </c>
      <c r="L147" s="8" t="s">
        <v>21</v>
      </c>
      <c r="M147" s="8" t="s">
        <v>9</v>
      </c>
      <c r="N147" s="8" t="s">
        <v>21</v>
      </c>
      <c r="O147" s="8" t="s">
        <v>9</v>
      </c>
      <c r="P147" s="8" t="s">
        <v>9</v>
      </c>
      <c r="Q147" s="8" t="s">
        <v>21</v>
      </c>
      <c r="R147" s="62">
        <v>240</v>
      </c>
      <c r="S147" s="71">
        <f t="shared" si="46"/>
        <v>1200</v>
      </c>
    </row>
    <row r="148" spans="1:19" x14ac:dyDescent="0.25">
      <c r="A148" s="12" t="s">
        <v>44</v>
      </c>
      <c r="B148" s="12" t="s">
        <v>559</v>
      </c>
      <c r="C148" s="12" t="str">
        <f t="shared" si="43"/>
        <v>Actors Centre: John Thaw Studio</v>
      </c>
      <c r="D148" s="74">
        <v>32.5</v>
      </c>
      <c r="E148" s="12">
        <v>29</v>
      </c>
      <c r="F148" s="12">
        <v>22</v>
      </c>
      <c r="G148" s="17">
        <f>E148*F148</f>
        <v>638</v>
      </c>
      <c r="H148" s="37">
        <v>8.8000000000000007</v>
      </c>
      <c r="I148" s="37">
        <v>6.7</v>
      </c>
      <c r="J148" s="37">
        <f t="shared" si="50"/>
        <v>58.960000000000008</v>
      </c>
      <c r="K148" s="12" t="s">
        <v>9</v>
      </c>
      <c r="L148" s="12" t="s">
        <v>9</v>
      </c>
      <c r="M148" s="12" t="s">
        <v>21</v>
      </c>
      <c r="N148" s="12" t="s">
        <v>9</v>
      </c>
      <c r="O148" s="12" t="s">
        <v>21</v>
      </c>
      <c r="P148" s="12" t="s">
        <v>9</v>
      </c>
      <c r="Q148" s="12" t="s">
        <v>21</v>
      </c>
      <c r="R148" s="74">
        <v>210</v>
      </c>
      <c r="S148" s="73">
        <f t="shared" si="46"/>
        <v>1050</v>
      </c>
    </row>
    <row r="149" spans="1:19" x14ac:dyDescent="0.25">
      <c r="A149" s="6" t="s">
        <v>424</v>
      </c>
      <c r="B149" s="25" t="s">
        <v>430</v>
      </c>
      <c r="C149" s="12" t="str">
        <f t="shared" si="43"/>
        <v>ISTD2 Dance Studios: Basement</v>
      </c>
      <c r="D149" s="62">
        <v>33</v>
      </c>
      <c r="E149" s="13">
        <f>H149*3.2808399</f>
        <v>23.62204728</v>
      </c>
      <c r="F149" s="13">
        <f>I149*3.2808399</f>
        <v>52.821522390000005</v>
      </c>
      <c r="G149" s="14">
        <f>E149*F149</f>
        <v>1247.7524992981587</v>
      </c>
      <c r="H149" s="50">
        <v>7.2</v>
      </c>
      <c r="I149" s="50">
        <v>16.100000000000001</v>
      </c>
      <c r="J149" s="50">
        <f t="shared" si="50"/>
        <v>115.92000000000002</v>
      </c>
      <c r="K149" s="8" t="s">
        <v>21</v>
      </c>
      <c r="L149" s="8" t="s">
        <v>21</v>
      </c>
      <c r="M149" s="8" t="s">
        <v>9</v>
      </c>
      <c r="N149" s="8" t="s">
        <v>21</v>
      </c>
      <c r="O149" s="8" t="s">
        <v>9</v>
      </c>
      <c r="P149" s="8" t="s">
        <v>21</v>
      </c>
      <c r="Q149" s="8" t="s">
        <v>9</v>
      </c>
      <c r="R149" s="62">
        <v>216</v>
      </c>
      <c r="S149" s="73">
        <f t="shared" si="46"/>
        <v>1080</v>
      </c>
    </row>
    <row r="150" spans="1:19" x14ac:dyDescent="0.25">
      <c r="A150" s="21" t="s">
        <v>247</v>
      </c>
      <c r="B150" s="12" t="s">
        <v>253</v>
      </c>
      <c r="C150" s="12" t="str">
        <f t="shared" si="43"/>
        <v>London Bubble: Rehearsal Room</v>
      </c>
      <c r="D150" s="74">
        <f>1.2*28</f>
        <v>33.6</v>
      </c>
      <c r="E150" s="23">
        <f>H150*3.2808399</f>
        <v>37.860892446000001</v>
      </c>
      <c r="F150" s="23">
        <f>I150*3.2808399</f>
        <v>27.559055160000003</v>
      </c>
      <c r="G150" s="17">
        <f>E150*F150</f>
        <v>1043.4104233261414</v>
      </c>
      <c r="H150" s="37">
        <v>11.54</v>
      </c>
      <c r="I150" s="37">
        <v>8.4</v>
      </c>
      <c r="J150" s="37">
        <f t="shared" si="50"/>
        <v>96.935999999999993</v>
      </c>
      <c r="K150" s="12" t="s">
        <v>9</v>
      </c>
      <c r="L150" s="12" t="s">
        <v>21</v>
      </c>
      <c r="M150" s="12" t="s">
        <v>21</v>
      </c>
      <c r="N150" s="12" t="s">
        <v>21</v>
      </c>
      <c r="O150" s="12" t="s">
        <v>21</v>
      </c>
      <c r="P150" s="12" t="s">
        <v>9</v>
      </c>
      <c r="Q150" s="12" t="s">
        <v>9</v>
      </c>
      <c r="R150" s="74">
        <f>1.2*153</f>
        <v>183.6</v>
      </c>
      <c r="S150" s="74">
        <f>1.2*599</f>
        <v>718.8</v>
      </c>
    </row>
    <row r="151" spans="1:19" x14ac:dyDescent="0.25">
      <c r="A151" s="6" t="s">
        <v>724</v>
      </c>
      <c r="B151" s="25" t="s">
        <v>733</v>
      </c>
      <c r="C151" s="12" t="str">
        <f t="shared" si="43"/>
        <v>Sadler's Wells: The Kahn</v>
      </c>
      <c r="D151" s="71">
        <f>R151/8</f>
        <v>34.5</v>
      </c>
      <c r="E151" s="23"/>
      <c r="F151" s="23"/>
      <c r="G151" s="23"/>
      <c r="H151" s="50">
        <v>10</v>
      </c>
      <c r="I151" s="50">
        <v>6</v>
      </c>
      <c r="J151" s="50">
        <f t="shared" si="50"/>
        <v>60</v>
      </c>
      <c r="K151" s="25" t="s">
        <v>9</v>
      </c>
      <c r="L151" s="25" t="s">
        <v>9</v>
      </c>
      <c r="M151" s="25" t="s">
        <v>21</v>
      </c>
      <c r="N151" s="25" t="s">
        <v>21</v>
      </c>
      <c r="O151" s="25" t="s">
        <v>21</v>
      </c>
      <c r="P151" s="25" t="s">
        <v>21</v>
      </c>
      <c r="Q151" s="25" t="s">
        <v>21</v>
      </c>
      <c r="R151" s="62">
        <v>276</v>
      </c>
      <c r="S151" s="62">
        <v>1134</v>
      </c>
    </row>
    <row r="152" spans="1:19" x14ac:dyDescent="0.25">
      <c r="A152" s="21" t="s">
        <v>103</v>
      </c>
      <c r="B152" s="21" t="s">
        <v>108</v>
      </c>
      <c r="C152" s="12" t="str">
        <f t="shared" si="43"/>
        <v>Brixton Community Base: Lower Hall</v>
      </c>
      <c r="D152" s="74">
        <v>35</v>
      </c>
      <c r="E152" s="23">
        <f>H152*3.2808399</f>
        <v>22.965879300000001</v>
      </c>
      <c r="F152" s="23">
        <f>I152*3.2808399</f>
        <v>29.527559100000001</v>
      </c>
      <c r="G152" s="23">
        <f t="shared" ref="G152:G173" si="51">E152*F152</f>
        <v>678.12635831421665</v>
      </c>
      <c r="H152" s="51">
        <v>7</v>
      </c>
      <c r="I152" s="51">
        <v>9</v>
      </c>
      <c r="J152" s="51">
        <f t="shared" si="50"/>
        <v>63</v>
      </c>
      <c r="K152" s="12" t="s">
        <v>21</v>
      </c>
      <c r="L152" s="12" t="s">
        <v>21</v>
      </c>
      <c r="M152" s="12" t="s">
        <v>21</v>
      </c>
      <c r="N152" s="12" t="s">
        <v>21</v>
      </c>
      <c r="O152" s="12" t="s">
        <v>21</v>
      </c>
      <c r="P152" s="21" t="s">
        <v>9</v>
      </c>
      <c r="Q152" s="21" t="s">
        <v>21</v>
      </c>
      <c r="R152" s="74">
        <v>120</v>
      </c>
      <c r="S152" s="74">
        <v>450</v>
      </c>
    </row>
    <row r="153" spans="1:19" x14ac:dyDescent="0.25">
      <c r="A153" s="6" t="s">
        <v>420</v>
      </c>
      <c r="B153" s="25" t="s">
        <v>589</v>
      </c>
      <c r="C153" s="12" t="str">
        <f t="shared" si="43"/>
        <v>Diorama Arts Studios: Sunrise Room</v>
      </c>
      <c r="D153" s="71">
        <f>R153/8</f>
        <v>35</v>
      </c>
      <c r="E153" s="13">
        <v>33</v>
      </c>
      <c r="F153" s="13">
        <f>I153*3.2808399</f>
        <v>27.887139150000003</v>
      </c>
      <c r="G153" s="14">
        <f t="shared" si="51"/>
        <v>920.27559195000015</v>
      </c>
      <c r="H153" s="50">
        <v>10</v>
      </c>
      <c r="I153" s="50">
        <v>8.5</v>
      </c>
      <c r="J153" s="50">
        <f t="shared" si="50"/>
        <v>85</v>
      </c>
      <c r="K153" s="8" t="s">
        <v>9</v>
      </c>
      <c r="L153" s="8" t="s">
        <v>21</v>
      </c>
      <c r="M153" s="8" t="s">
        <v>21</v>
      </c>
      <c r="N153" s="8" t="s">
        <v>21</v>
      </c>
      <c r="O153" s="8" t="s">
        <v>21</v>
      </c>
      <c r="P153" s="8" t="s">
        <v>21</v>
      </c>
      <c r="Q153" s="8" t="s">
        <v>21</v>
      </c>
      <c r="R153" s="62">
        <v>280</v>
      </c>
      <c r="S153" s="71">
        <f t="shared" ref="S153:S169" si="52">R153*5</f>
        <v>1400</v>
      </c>
    </row>
    <row r="154" spans="1:19" x14ac:dyDescent="0.25">
      <c r="A154" s="21" t="s">
        <v>148</v>
      </c>
      <c r="B154" s="21" t="s">
        <v>69</v>
      </c>
      <c r="C154" s="12" t="str">
        <f t="shared" si="43"/>
        <v>Dragon Hall: Purple Room</v>
      </c>
      <c r="D154" s="71">
        <f>R154/8</f>
        <v>35</v>
      </c>
      <c r="E154" s="12">
        <v>17</v>
      </c>
      <c r="F154" s="12">
        <v>14.1</v>
      </c>
      <c r="G154" s="17">
        <f t="shared" si="51"/>
        <v>239.7</v>
      </c>
      <c r="H154" s="37">
        <v>5.2</v>
      </c>
      <c r="I154" s="37">
        <v>4.3</v>
      </c>
      <c r="J154" s="37">
        <f t="shared" si="50"/>
        <v>22.36</v>
      </c>
      <c r="K154" s="23" t="s">
        <v>9</v>
      </c>
      <c r="L154" s="23" t="s">
        <v>21</v>
      </c>
      <c r="M154" s="23" t="s">
        <v>9</v>
      </c>
      <c r="N154" s="23" t="s">
        <v>21</v>
      </c>
      <c r="O154" s="23" t="s">
        <v>21</v>
      </c>
      <c r="P154" s="23" t="s">
        <v>21</v>
      </c>
      <c r="Q154" s="23" t="s">
        <v>21</v>
      </c>
      <c r="R154" s="74">
        <v>280</v>
      </c>
      <c r="S154" s="71">
        <f t="shared" si="52"/>
        <v>1400</v>
      </c>
    </row>
    <row r="155" spans="1:19" x14ac:dyDescent="0.25">
      <c r="A155" s="21" t="s">
        <v>207</v>
      </c>
      <c r="B155" s="21" t="s">
        <v>107</v>
      </c>
      <c r="C155" s="12" t="str">
        <f t="shared" ref="C155:C186" si="53">A155&amp;": "&amp;B155</f>
        <v>Holy Innocents Church: Upper Hall</v>
      </c>
      <c r="D155" s="74">
        <v>35</v>
      </c>
      <c r="E155" s="23">
        <f t="shared" ref="E155:E173" si="54">H155*3.2808399</f>
        <v>60.695538150000004</v>
      </c>
      <c r="F155" s="23">
        <f t="shared" ref="F155:F173" si="55">I155*3.2808399</f>
        <v>30.183727080000001</v>
      </c>
      <c r="G155" s="23">
        <f t="shared" si="51"/>
        <v>1832.0175584933284</v>
      </c>
      <c r="H155" s="51">
        <v>18.5</v>
      </c>
      <c r="I155" s="51">
        <v>9.1999999999999993</v>
      </c>
      <c r="J155" s="37">
        <f t="shared" si="50"/>
        <v>170.2</v>
      </c>
      <c r="K155" s="21" t="s">
        <v>21</v>
      </c>
      <c r="L155" s="21" t="s">
        <v>21</v>
      </c>
      <c r="M155" s="21" t="s">
        <v>21</v>
      </c>
      <c r="N155" s="21" t="s">
        <v>21</v>
      </c>
      <c r="O155" s="21" t="s">
        <v>9</v>
      </c>
      <c r="P155" s="21" t="s">
        <v>9</v>
      </c>
      <c r="Q155" s="21" t="s">
        <v>21</v>
      </c>
      <c r="R155" s="74">
        <v>200</v>
      </c>
      <c r="S155" s="73">
        <f t="shared" si="52"/>
        <v>1000</v>
      </c>
    </row>
    <row r="156" spans="1:19" x14ac:dyDescent="0.25">
      <c r="A156" s="6" t="s">
        <v>424</v>
      </c>
      <c r="B156" s="25" t="s">
        <v>431</v>
      </c>
      <c r="C156" s="12" t="str">
        <f t="shared" si="53"/>
        <v>ISTD2 Dance Studios: First Floor</v>
      </c>
      <c r="D156" s="62">
        <v>35</v>
      </c>
      <c r="E156" s="13">
        <f t="shared" si="54"/>
        <v>23.62204728</v>
      </c>
      <c r="F156" s="13">
        <f t="shared" si="55"/>
        <v>60.039370170000005</v>
      </c>
      <c r="G156" s="14">
        <f t="shared" si="51"/>
        <v>1418.2528408171618</v>
      </c>
      <c r="H156" s="50">
        <v>7.2</v>
      </c>
      <c r="I156" s="50">
        <v>18.3</v>
      </c>
      <c r="J156" s="50">
        <f t="shared" si="50"/>
        <v>131.76000000000002</v>
      </c>
      <c r="K156" s="8" t="s">
        <v>21</v>
      </c>
      <c r="L156" s="8" t="s">
        <v>21</v>
      </c>
      <c r="M156" s="8" t="s">
        <v>9</v>
      </c>
      <c r="N156" s="8" t="s">
        <v>21</v>
      </c>
      <c r="O156" s="8" t="s">
        <v>9</v>
      </c>
      <c r="P156" s="8" t="s">
        <v>21</v>
      </c>
      <c r="Q156" s="8" t="s">
        <v>9</v>
      </c>
      <c r="R156" s="62">
        <v>262</v>
      </c>
      <c r="S156" s="73">
        <f t="shared" si="52"/>
        <v>1310</v>
      </c>
    </row>
    <row r="157" spans="1:19" x14ac:dyDescent="0.25">
      <c r="A157" s="6" t="s">
        <v>479</v>
      </c>
      <c r="B157" s="8" t="s">
        <v>108</v>
      </c>
      <c r="C157" s="12" t="str">
        <f t="shared" si="53"/>
        <v>Pembroke House Hall: Lower Hall</v>
      </c>
      <c r="D157" s="62">
        <v>35</v>
      </c>
      <c r="E157" s="13">
        <f t="shared" si="54"/>
        <v>39.370078800000002</v>
      </c>
      <c r="F157" s="13">
        <f t="shared" si="55"/>
        <v>49.212598499999999</v>
      </c>
      <c r="G157" s="14">
        <f t="shared" si="51"/>
        <v>1937.5038808977617</v>
      </c>
      <c r="H157" s="50">
        <v>12</v>
      </c>
      <c r="I157" s="50">
        <v>15</v>
      </c>
      <c r="J157" s="50">
        <f t="shared" si="50"/>
        <v>180</v>
      </c>
      <c r="K157" s="8" t="s">
        <v>21</v>
      </c>
      <c r="L157" s="8" t="s">
        <v>21</v>
      </c>
      <c r="M157" s="8" t="s">
        <v>21</v>
      </c>
      <c r="N157" s="8" t="s">
        <v>21</v>
      </c>
      <c r="O157" s="8" t="s">
        <v>9</v>
      </c>
      <c r="P157" s="8" t="s">
        <v>21</v>
      </c>
      <c r="Q157" s="8" t="s">
        <v>21</v>
      </c>
      <c r="R157" s="71">
        <f>D157*8</f>
        <v>280</v>
      </c>
      <c r="S157" s="71">
        <f t="shared" si="52"/>
        <v>1400</v>
      </c>
    </row>
    <row r="158" spans="1:19" x14ac:dyDescent="0.25">
      <c r="A158" s="21" t="s">
        <v>331</v>
      </c>
      <c r="B158" s="12" t="s">
        <v>92</v>
      </c>
      <c r="C158" s="12" t="str">
        <f t="shared" si="53"/>
        <v>Pineapple: Studio 5</v>
      </c>
      <c r="D158" s="62">
        <v>36</v>
      </c>
      <c r="E158" s="23">
        <f t="shared" si="54"/>
        <v>19.685039400000001</v>
      </c>
      <c r="F158" s="23">
        <f t="shared" si="55"/>
        <v>26.246719200000001</v>
      </c>
      <c r="G158" s="23">
        <f t="shared" si="51"/>
        <v>516.66770157273652</v>
      </c>
      <c r="H158" s="37">
        <v>6</v>
      </c>
      <c r="I158" s="37">
        <v>8</v>
      </c>
      <c r="J158" s="37">
        <f t="shared" si="50"/>
        <v>48</v>
      </c>
      <c r="K158" s="12" t="s">
        <v>21</v>
      </c>
      <c r="L158" s="12" t="s">
        <v>21</v>
      </c>
      <c r="M158" s="12" t="s">
        <v>9</v>
      </c>
      <c r="N158" s="12" t="s">
        <v>21</v>
      </c>
      <c r="O158" s="12" t="s">
        <v>9</v>
      </c>
      <c r="P158" s="12" t="s">
        <v>9</v>
      </c>
      <c r="Q158" s="12" t="s">
        <v>9</v>
      </c>
      <c r="R158" s="71">
        <f>D158*8</f>
        <v>288</v>
      </c>
      <c r="S158" s="71">
        <f t="shared" si="52"/>
        <v>1440</v>
      </c>
    </row>
    <row r="159" spans="1:19" x14ac:dyDescent="0.25">
      <c r="A159" s="21" t="s">
        <v>331</v>
      </c>
      <c r="B159" s="12" t="s">
        <v>161</v>
      </c>
      <c r="C159" s="12" t="str">
        <f t="shared" si="53"/>
        <v>Pineapple: Studio 6</v>
      </c>
      <c r="D159" s="62">
        <v>36</v>
      </c>
      <c r="E159" s="23">
        <f t="shared" si="54"/>
        <v>19.685039400000001</v>
      </c>
      <c r="F159" s="23">
        <f t="shared" si="55"/>
        <v>26.246719200000001</v>
      </c>
      <c r="G159" s="23">
        <f t="shared" si="51"/>
        <v>516.66770157273652</v>
      </c>
      <c r="H159" s="37">
        <v>6</v>
      </c>
      <c r="I159" s="37">
        <v>8</v>
      </c>
      <c r="J159" s="37">
        <f t="shared" si="50"/>
        <v>48</v>
      </c>
      <c r="K159" s="12" t="s">
        <v>21</v>
      </c>
      <c r="L159" s="12" t="s">
        <v>21</v>
      </c>
      <c r="M159" s="12" t="s">
        <v>9</v>
      </c>
      <c r="N159" s="12" t="s">
        <v>21</v>
      </c>
      <c r="O159" s="12" t="s">
        <v>9</v>
      </c>
      <c r="P159" s="12" t="s">
        <v>9</v>
      </c>
      <c r="Q159" s="12" t="s">
        <v>9</v>
      </c>
      <c r="R159" s="71">
        <f>D159*8</f>
        <v>288</v>
      </c>
      <c r="S159" s="71">
        <f t="shared" si="52"/>
        <v>1440</v>
      </c>
    </row>
    <row r="160" spans="1:19" x14ac:dyDescent="0.25">
      <c r="A160" s="6" t="s">
        <v>361</v>
      </c>
      <c r="B160" s="25" t="s">
        <v>367</v>
      </c>
      <c r="C160" s="12" t="str">
        <f t="shared" si="53"/>
        <v>RADA: Max Reinhart</v>
      </c>
      <c r="D160" s="62">
        <v>36</v>
      </c>
      <c r="E160" s="23">
        <f t="shared" si="54"/>
        <v>40.68241476</v>
      </c>
      <c r="F160" s="23">
        <f t="shared" si="55"/>
        <v>17.06036748</v>
      </c>
      <c r="G160" s="23">
        <f t="shared" si="51"/>
        <v>694.05694577937606</v>
      </c>
      <c r="H160" s="50">
        <v>12.4</v>
      </c>
      <c r="I160" s="50">
        <v>5.2</v>
      </c>
      <c r="J160" s="50">
        <f t="shared" si="50"/>
        <v>64.48</v>
      </c>
      <c r="K160" s="25" t="s">
        <v>21</v>
      </c>
      <c r="L160" s="8" t="s">
        <v>21</v>
      </c>
      <c r="M160" s="8" t="s">
        <v>9</v>
      </c>
      <c r="N160" s="8" t="s">
        <v>21</v>
      </c>
      <c r="O160" s="8" t="s">
        <v>9</v>
      </c>
      <c r="P160" s="8" t="s">
        <v>9</v>
      </c>
      <c r="Q160" s="8" t="s">
        <v>21</v>
      </c>
      <c r="R160" s="62">
        <v>264</v>
      </c>
      <c r="S160" s="71">
        <f t="shared" si="52"/>
        <v>1320</v>
      </c>
    </row>
    <row r="161" spans="1:19" x14ac:dyDescent="0.25">
      <c r="A161" s="6" t="s">
        <v>361</v>
      </c>
      <c r="B161" s="25" t="s">
        <v>368</v>
      </c>
      <c r="C161" s="12" t="str">
        <f t="shared" si="53"/>
        <v>RADA: AR2</v>
      </c>
      <c r="D161" s="62">
        <v>36</v>
      </c>
      <c r="E161" s="23">
        <f t="shared" si="54"/>
        <v>40.68241476</v>
      </c>
      <c r="F161" s="23">
        <f t="shared" si="55"/>
        <v>16.076115510000001</v>
      </c>
      <c r="G161" s="23">
        <f t="shared" si="51"/>
        <v>654.01519890748898</v>
      </c>
      <c r="H161" s="50">
        <v>12.4</v>
      </c>
      <c r="I161" s="50">
        <v>4.9000000000000004</v>
      </c>
      <c r="J161" s="50">
        <f t="shared" si="50"/>
        <v>60.760000000000005</v>
      </c>
      <c r="K161" s="8" t="s">
        <v>21</v>
      </c>
      <c r="L161" s="8" t="s">
        <v>21</v>
      </c>
      <c r="M161" s="8" t="s">
        <v>9</v>
      </c>
      <c r="N161" s="8" t="s">
        <v>21</v>
      </c>
      <c r="O161" s="8" t="s">
        <v>9</v>
      </c>
      <c r="P161" s="8" t="s">
        <v>9</v>
      </c>
      <c r="Q161" s="8" t="s">
        <v>21</v>
      </c>
      <c r="R161" s="62">
        <v>264</v>
      </c>
      <c r="S161" s="71">
        <f t="shared" si="52"/>
        <v>1320</v>
      </c>
    </row>
    <row r="162" spans="1:19" x14ac:dyDescent="0.25">
      <c r="A162" s="6" t="s">
        <v>361</v>
      </c>
      <c r="B162" s="25" t="s">
        <v>370</v>
      </c>
      <c r="C162" s="12" t="str">
        <f t="shared" si="53"/>
        <v>RADA: Max Rayne</v>
      </c>
      <c r="D162" s="62">
        <v>36</v>
      </c>
      <c r="E162" s="23">
        <f t="shared" si="54"/>
        <v>41.010498750000004</v>
      </c>
      <c r="F162" s="23">
        <f t="shared" si="55"/>
        <v>17.716535460000003</v>
      </c>
      <c r="G162" s="23">
        <f t="shared" si="51"/>
        <v>726.56395533666091</v>
      </c>
      <c r="H162" s="50">
        <v>12.5</v>
      </c>
      <c r="I162" s="50">
        <v>5.4</v>
      </c>
      <c r="J162" s="50">
        <f t="shared" si="50"/>
        <v>67.5</v>
      </c>
      <c r="K162" s="8" t="s">
        <v>21</v>
      </c>
      <c r="L162" s="8" t="s">
        <v>21</v>
      </c>
      <c r="M162" s="8" t="s">
        <v>9</v>
      </c>
      <c r="N162" s="8" t="s">
        <v>21</v>
      </c>
      <c r="O162" s="8" t="s">
        <v>9</v>
      </c>
      <c r="P162" s="8" t="s">
        <v>9</v>
      </c>
      <c r="Q162" s="8" t="s">
        <v>21</v>
      </c>
      <c r="R162" s="62">
        <v>264</v>
      </c>
      <c r="S162" s="71">
        <f t="shared" si="52"/>
        <v>1320</v>
      </c>
    </row>
    <row r="163" spans="1:19" x14ac:dyDescent="0.25">
      <c r="A163" s="6" t="s">
        <v>361</v>
      </c>
      <c r="B163" s="25" t="s">
        <v>371</v>
      </c>
      <c r="C163" s="12" t="str">
        <f t="shared" si="53"/>
        <v>RADA: Ellen Terry</v>
      </c>
      <c r="D163" s="62">
        <v>36</v>
      </c>
      <c r="E163" s="23">
        <f t="shared" si="54"/>
        <v>26.246719200000001</v>
      </c>
      <c r="F163" s="23">
        <f t="shared" si="55"/>
        <v>31.824147029999999</v>
      </c>
      <c r="G163" s="23">
        <f t="shared" si="51"/>
        <v>835.279450875924</v>
      </c>
      <c r="H163" s="50">
        <v>8</v>
      </c>
      <c r="I163" s="50">
        <v>9.6999999999999993</v>
      </c>
      <c r="J163" s="50">
        <f t="shared" si="50"/>
        <v>77.599999999999994</v>
      </c>
      <c r="K163" s="8" t="s">
        <v>21</v>
      </c>
      <c r="L163" s="8" t="s">
        <v>21</v>
      </c>
      <c r="M163" s="8" t="s">
        <v>9</v>
      </c>
      <c r="N163" s="8" t="s">
        <v>21</v>
      </c>
      <c r="O163" s="8" t="s">
        <v>9</v>
      </c>
      <c r="P163" s="8" t="s">
        <v>9</v>
      </c>
      <c r="Q163" s="8" t="s">
        <v>21</v>
      </c>
      <c r="R163" s="62">
        <v>264</v>
      </c>
      <c r="S163" s="71">
        <f t="shared" si="52"/>
        <v>1320</v>
      </c>
    </row>
    <row r="164" spans="1:19" x14ac:dyDescent="0.25">
      <c r="A164" s="6" t="s">
        <v>361</v>
      </c>
      <c r="B164" s="25" t="s">
        <v>372</v>
      </c>
      <c r="C164" s="12" t="str">
        <f t="shared" si="53"/>
        <v>RADA: Henry Irving</v>
      </c>
      <c r="D164" s="62">
        <v>36</v>
      </c>
      <c r="E164" s="23">
        <f t="shared" si="54"/>
        <v>27.230971170000004</v>
      </c>
      <c r="F164" s="23">
        <f t="shared" si="55"/>
        <v>31.824147029999999</v>
      </c>
      <c r="G164" s="23">
        <f t="shared" si="51"/>
        <v>866.60243028377124</v>
      </c>
      <c r="H164" s="50">
        <v>8.3000000000000007</v>
      </c>
      <c r="I164" s="50">
        <v>9.6999999999999993</v>
      </c>
      <c r="J164" s="50">
        <f t="shared" si="50"/>
        <v>80.510000000000005</v>
      </c>
      <c r="K164" s="8" t="s">
        <v>21</v>
      </c>
      <c r="L164" s="8" t="s">
        <v>21</v>
      </c>
      <c r="M164" s="8" t="s">
        <v>9</v>
      </c>
      <c r="N164" s="8" t="s">
        <v>21</v>
      </c>
      <c r="O164" s="8" t="s">
        <v>9</v>
      </c>
      <c r="P164" s="8" t="s">
        <v>9</v>
      </c>
      <c r="Q164" s="8" t="s">
        <v>21</v>
      </c>
      <c r="R164" s="62">
        <v>264</v>
      </c>
      <c r="S164" s="71">
        <f t="shared" si="52"/>
        <v>1320</v>
      </c>
    </row>
    <row r="165" spans="1:19" x14ac:dyDescent="0.25">
      <c r="A165" s="6" t="s">
        <v>361</v>
      </c>
      <c r="B165" s="25" t="s">
        <v>375</v>
      </c>
      <c r="C165" s="12" t="str">
        <f t="shared" si="53"/>
        <v>RADA: Sarah Siddons</v>
      </c>
      <c r="D165" s="62">
        <v>36</v>
      </c>
      <c r="E165" s="23">
        <f t="shared" si="54"/>
        <v>30.643044666000002</v>
      </c>
      <c r="F165" s="23">
        <f t="shared" si="55"/>
        <v>31.824147029999999</v>
      </c>
      <c r="G165" s="23">
        <f t="shared" si="51"/>
        <v>975.18875889764126</v>
      </c>
      <c r="H165" s="50">
        <v>9.34</v>
      </c>
      <c r="I165" s="50">
        <v>9.6999999999999993</v>
      </c>
      <c r="J165" s="50">
        <f t="shared" si="50"/>
        <v>90.597999999999999</v>
      </c>
      <c r="K165" s="8" t="s">
        <v>21</v>
      </c>
      <c r="L165" s="8" t="s">
        <v>21</v>
      </c>
      <c r="M165" s="8" t="s">
        <v>9</v>
      </c>
      <c r="N165" s="8" t="s">
        <v>21</v>
      </c>
      <c r="O165" s="8" t="s">
        <v>9</v>
      </c>
      <c r="P165" s="8" t="s">
        <v>9</v>
      </c>
      <c r="Q165" s="8" t="s">
        <v>21</v>
      </c>
      <c r="R165" s="62">
        <v>264</v>
      </c>
      <c r="S165" s="71">
        <f t="shared" si="52"/>
        <v>1320</v>
      </c>
    </row>
    <row r="166" spans="1:19" x14ac:dyDescent="0.25">
      <c r="A166" s="6" t="s">
        <v>361</v>
      </c>
      <c r="B166" s="25" t="s">
        <v>376</v>
      </c>
      <c r="C166" s="12" t="str">
        <f t="shared" si="53"/>
        <v>RADA: David Garrick</v>
      </c>
      <c r="D166" s="62">
        <v>36</v>
      </c>
      <c r="E166" s="23">
        <f t="shared" si="54"/>
        <v>28.215223139999999</v>
      </c>
      <c r="F166" s="23">
        <f t="shared" si="55"/>
        <v>31.16797905</v>
      </c>
      <c r="G166" s="23">
        <f t="shared" si="51"/>
        <v>879.41148371859515</v>
      </c>
      <c r="H166" s="50">
        <v>8.6</v>
      </c>
      <c r="I166" s="50">
        <v>9.5</v>
      </c>
      <c r="J166" s="50">
        <f t="shared" si="50"/>
        <v>81.7</v>
      </c>
      <c r="K166" s="8" t="s">
        <v>21</v>
      </c>
      <c r="L166" s="8" t="s">
        <v>21</v>
      </c>
      <c r="M166" s="8" t="s">
        <v>9</v>
      </c>
      <c r="N166" s="8" t="s">
        <v>21</v>
      </c>
      <c r="O166" s="8" t="s">
        <v>21</v>
      </c>
      <c r="P166" s="8" t="s">
        <v>9</v>
      </c>
      <c r="Q166" s="8" t="s">
        <v>21</v>
      </c>
      <c r="R166" s="62">
        <v>264</v>
      </c>
      <c r="S166" s="71">
        <f t="shared" si="52"/>
        <v>1320</v>
      </c>
    </row>
    <row r="167" spans="1:19" x14ac:dyDescent="0.25">
      <c r="A167" s="6" t="s">
        <v>361</v>
      </c>
      <c r="B167" s="25" t="s">
        <v>380</v>
      </c>
      <c r="C167" s="12" t="str">
        <f t="shared" si="53"/>
        <v>RADA: Training Suite</v>
      </c>
      <c r="D167" s="62">
        <v>36</v>
      </c>
      <c r="E167" s="23">
        <f t="shared" si="54"/>
        <v>26.246719200000001</v>
      </c>
      <c r="F167" s="23">
        <f t="shared" si="55"/>
        <v>24.606299249999999</v>
      </c>
      <c r="G167" s="23">
        <f t="shared" si="51"/>
        <v>645.83462696592062</v>
      </c>
      <c r="H167" s="50">
        <v>8</v>
      </c>
      <c r="I167" s="50">
        <v>7.5</v>
      </c>
      <c r="J167" s="50">
        <f t="shared" si="50"/>
        <v>60</v>
      </c>
      <c r="K167" s="8" t="s">
        <v>21</v>
      </c>
      <c r="L167" s="8" t="s">
        <v>21</v>
      </c>
      <c r="M167" s="8" t="s">
        <v>9</v>
      </c>
      <c r="N167" s="8" t="s">
        <v>21</v>
      </c>
      <c r="O167" s="8" t="s">
        <v>9</v>
      </c>
      <c r="P167" s="8" t="s">
        <v>21</v>
      </c>
      <c r="Q167" s="8" t="s">
        <v>21</v>
      </c>
      <c r="R167" s="62">
        <v>264</v>
      </c>
      <c r="S167" s="71">
        <f t="shared" si="52"/>
        <v>1320</v>
      </c>
    </row>
    <row r="168" spans="1:19" x14ac:dyDescent="0.25">
      <c r="A168" s="6" t="s">
        <v>361</v>
      </c>
      <c r="B168" s="25" t="s">
        <v>89</v>
      </c>
      <c r="C168" s="12" t="str">
        <f t="shared" si="53"/>
        <v>RADA: Studio 3</v>
      </c>
      <c r="D168" s="62">
        <v>36</v>
      </c>
      <c r="E168" s="23">
        <f t="shared" si="54"/>
        <v>22.965879300000001</v>
      </c>
      <c r="F168" s="23">
        <f t="shared" si="55"/>
        <v>19.685039400000001</v>
      </c>
      <c r="G168" s="23">
        <f t="shared" si="51"/>
        <v>452.08423887614447</v>
      </c>
      <c r="H168" s="50">
        <v>7</v>
      </c>
      <c r="I168" s="50">
        <v>6</v>
      </c>
      <c r="J168" s="50">
        <f t="shared" si="50"/>
        <v>42</v>
      </c>
      <c r="K168" s="8" t="s">
        <v>21</v>
      </c>
      <c r="L168" s="8" t="s">
        <v>21</v>
      </c>
      <c r="M168" s="8" t="s">
        <v>21</v>
      </c>
      <c r="N168" s="8" t="s">
        <v>21</v>
      </c>
      <c r="O168" s="8" t="s">
        <v>21</v>
      </c>
      <c r="P168" s="8" t="s">
        <v>9</v>
      </c>
      <c r="Q168" s="8" t="s">
        <v>21</v>
      </c>
      <c r="R168" s="62">
        <v>264</v>
      </c>
      <c r="S168" s="71">
        <f t="shared" si="52"/>
        <v>1320</v>
      </c>
    </row>
    <row r="169" spans="1:19" x14ac:dyDescent="0.25">
      <c r="A169" s="6" t="s">
        <v>361</v>
      </c>
      <c r="B169" s="25" t="s">
        <v>383</v>
      </c>
      <c r="C169" s="12" t="str">
        <f t="shared" si="53"/>
        <v>RADA: Nancy Diguid Room</v>
      </c>
      <c r="D169" s="62">
        <v>36</v>
      </c>
      <c r="E169" s="23">
        <f t="shared" si="54"/>
        <v>22.965879300000001</v>
      </c>
      <c r="F169" s="23">
        <f t="shared" si="55"/>
        <v>9.8425197000000004</v>
      </c>
      <c r="G169" s="23">
        <f t="shared" si="51"/>
        <v>226.04211943807223</v>
      </c>
      <c r="H169" s="50">
        <v>7</v>
      </c>
      <c r="I169" s="50">
        <v>3</v>
      </c>
      <c r="J169" s="50">
        <f t="shared" si="50"/>
        <v>21</v>
      </c>
      <c r="K169" s="8" t="s">
        <v>21</v>
      </c>
      <c r="L169" s="8" t="s">
        <v>21</v>
      </c>
      <c r="M169" s="8" t="s">
        <v>21</v>
      </c>
      <c r="N169" s="8" t="s">
        <v>21</v>
      </c>
      <c r="O169" s="8" t="s">
        <v>21</v>
      </c>
      <c r="P169" s="8" t="s">
        <v>21</v>
      </c>
      <c r="Q169" s="8" t="s">
        <v>21</v>
      </c>
      <c r="R169" s="62">
        <v>264</v>
      </c>
      <c r="S169" s="71">
        <f t="shared" si="52"/>
        <v>1320</v>
      </c>
    </row>
    <row r="170" spans="1:19" x14ac:dyDescent="0.25">
      <c r="A170" s="6" t="s">
        <v>702</v>
      </c>
      <c r="B170" s="25" t="s">
        <v>708</v>
      </c>
      <c r="C170" s="12" t="str">
        <f t="shared" si="53"/>
        <v>Rooms at the Arts: Front Room</v>
      </c>
      <c r="D170" s="62">
        <f>30*1.2</f>
        <v>36</v>
      </c>
      <c r="E170" s="23">
        <f t="shared" si="54"/>
        <v>35.334645723000001</v>
      </c>
      <c r="F170" s="23">
        <f t="shared" si="55"/>
        <v>22.637795310000001</v>
      </c>
      <c r="G170" s="23">
        <f t="shared" si="51"/>
        <v>799.89847722864101</v>
      </c>
      <c r="H170" s="50">
        <v>10.77</v>
      </c>
      <c r="I170" s="50">
        <v>6.9</v>
      </c>
      <c r="J170" s="50">
        <f t="shared" si="50"/>
        <v>74.313000000000002</v>
      </c>
      <c r="K170" s="25" t="s">
        <v>21</v>
      </c>
      <c r="L170" s="25" t="s">
        <v>21</v>
      </c>
      <c r="M170" s="25" t="s">
        <v>21</v>
      </c>
      <c r="N170" s="25" t="s">
        <v>21</v>
      </c>
      <c r="O170" s="25" t="s">
        <v>21</v>
      </c>
      <c r="P170" s="25" t="s">
        <v>21</v>
      </c>
      <c r="Q170" s="25" t="s">
        <v>21</v>
      </c>
      <c r="R170" s="71">
        <f>D170*8</f>
        <v>288</v>
      </c>
      <c r="S170" s="62">
        <f>1200*1.2</f>
        <v>1440</v>
      </c>
    </row>
    <row r="171" spans="1:19" x14ac:dyDescent="0.25">
      <c r="A171" s="6" t="s">
        <v>702</v>
      </c>
      <c r="B171" s="25" t="s">
        <v>709</v>
      </c>
      <c r="C171" s="12" t="str">
        <f t="shared" si="53"/>
        <v>Rooms at the Arts: Pigeon Loft</v>
      </c>
      <c r="D171" s="62">
        <f>30*1.2</f>
        <v>36</v>
      </c>
      <c r="E171" s="23">
        <f t="shared" si="54"/>
        <v>22.965879300000001</v>
      </c>
      <c r="F171" s="23">
        <f t="shared" si="55"/>
        <v>34.940944935000005</v>
      </c>
      <c r="G171" s="23">
        <f t="shared" si="51"/>
        <v>802.44952400515649</v>
      </c>
      <c r="H171" s="50">
        <v>7</v>
      </c>
      <c r="I171" s="50">
        <v>10.65</v>
      </c>
      <c r="J171" s="50">
        <f t="shared" si="50"/>
        <v>74.55</v>
      </c>
      <c r="K171" s="25" t="s">
        <v>21</v>
      </c>
      <c r="L171" s="25" t="s">
        <v>21</v>
      </c>
      <c r="M171" s="25" t="s">
        <v>21</v>
      </c>
      <c r="N171" s="25" t="s">
        <v>21</v>
      </c>
      <c r="O171" s="25" t="s">
        <v>21</v>
      </c>
      <c r="P171" s="25" t="s">
        <v>21</v>
      </c>
      <c r="Q171" s="25" t="s">
        <v>21</v>
      </c>
      <c r="R171" s="71">
        <f>D171*8</f>
        <v>288</v>
      </c>
      <c r="S171" s="62">
        <f>1200*1.2</f>
        <v>1440</v>
      </c>
    </row>
    <row r="172" spans="1:19" x14ac:dyDescent="0.25">
      <c r="A172" s="6" t="s">
        <v>710</v>
      </c>
      <c r="B172" s="25" t="s">
        <v>717</v>
      </c>
      <c r="C172" s="12" t="str">
        <f t="shared" si="53"/>
        <v>Royal Academy of Dance: Bedells</v>
      </c>
      <c r="D172" s="62">
        <v>36</v>
      </c>
      <c r="E172" s="23">
        <f t="shared" si="54"/>
        <v>20.997375360000003</v>
      </c>
      <c r="F172" s="23">
        <f t="shared" si="55"/>
        <v>47.90026254</v>
      </c>
      <c r="G172" s="23">
        <f t="shared" si="51"/>
        <v>1005.7797923949272</v>
      </c>
      <c r="H172" s="50">
        <v>6.4</v>
      </c>
      <c r="I172" s="50">
        <v>14.6</v>
      </c>
      <c r="J172" s="50">
        <f t="shared" si="50"/>
        <v>93.44</v>
      </c>
      <c r="K172" s="25" t="s">
        <v>9</v>
      </c>
      <c r="L172" s="25" t="s">
        <v>9</v>
      </c>
      <c r="M172" s="25" t="s">
        <v>9</v>
      </c>
      <c r="N172" s="25" t="s">
        <v>21</v>
      </c>
      <c r="O172" s="25" t="s">
        <v>9</v>
      </c>
      <c r="P172" s="25" t="s">
        <v>21</v>
      </c>
      <c r="Q172" s="25" t="s">
        <v>9</v>
      </c>
      <c r="R172" s="71">
        <f>D172*8</f>
        <v>288</v>
      </c>
      <c r="S172" s="71">
        <f>R172*5</f>
        <v>1440</v>
      </c>
    </row>
    <row r="173" spans="1:19" x14ac:dyDescent="0.25">
      <c r="A173" s="6" t="s">
        <v>710</v>
      </c>
      <c r="B173" s="25" t="s">
        <v>718</v>
      </c>
      <c r="C173" s="12" t="str">
        <f t="shared" si="53"/>
        <v>Royal Academy of Dance: Benesh</v>
      </c>
      <c r="D173" s="62">
        <v>36</v>
      </c>
      <c r="E173" s="23">
        <f t="shared" si="54"/>
        <v>20.997375360000003</v>
      </c>
      <c r="F173" s="23">
        <f t="shared" si="55"/>
        <v>47.90026254</v>
      </c>
      <c r="G173" s="23">
        <f t="shared" si="51"/>
        <v>1005.7797923949272</v>
      </c>
      <c r="H173" s="50">
        <v>6.4</v>
      </c>
      <c r="I173" s="50">
        <v>14.6</v>
      </c>
      <c r="J173" s="50">
        <f t="shared" si="50"/>
        <v>93.44</v>
      </c>
      <c r="K173" s="25" t="s">
        <v>9</v>
      </c>
      <c r="L173" s="25" t="s">
        <v>9</v>
      </c>
      <c r="M173" s="25" t="s">
        <v>9</v>
      </c>
      <c r="N173" s="25" t="s">
        <v>21</v>
      </c>
      <c r="O173" s="25" t="s">
        <v>9</v>
      </c>
      <c r="P173" s="25" t="s">
        <v>21</v>
      </c>
      <c r="Q173" s="25" t="s">
        <v>9</v>
      </c>
      <c r="R173" s="71">
        <f>D173*8</f>
        <v>288</v>
      </c>
      <c r="S173" s="71">
        <f>R173*5</f>
        <v>1440</v>
      </c>
    </row>
    <row r="174" spans="1:19" x14ac:dyDescent="0.25">
      <c r="A174" s="32" t="s">
        <v>566</v>
      </c>
      <c r="B174" s="25" t="s">
        <v>72</v>
      </c>
      <c r="C174" s="12" t="str">
        <f t="shared" si="53"/>
        <v>Stageworks Studios: Various</v>
      </c>
      <c r="D174" s="62">
        <v>36</v>
      </c>
      <c r="E174" s="8"/>
      <c r="F174" s="8"/>
      <c r="G174" s="23"/>
      <c r="H174" s="51">
        <v>12.5</v>
      </c>
      <c r="I174" s="51">
        <v>5.5</v>
      </c>
      <c r="J174" s="52">
        <f t="shared" si="50"/>
        <v>68.75</v>
      </c>
      <c r="K174" s="8" t="s">
        <v>21</v>
      </c>
      <c r="L174" s="8" t="s">
        <v>21</v>
      </c>
      <c r="M174" s="8" t="s">
        <v>21</v>
      </c>
      <c r="N174" s="8" t="s">
        <v>21</v>
      </c>
      <c r="O174" s="8" t="s">
        <v>9</v>
      </c>
      <c r="P174" s="8" t="s">
        <v>9</v>
      </c>
      <c r="Q174" s="8" t="s">
        <v>9</v>
      </c>
      <c r="R174" s="62">
        <v>252</v>
      </c>
      <c r="S174" s="71">
        <f>R174*5</f>
        <v>1260</v>
      </c>
    </row>
    <row r="175" spans="1:19" x14ac:dyDescent="0.25">
      <c r="A175" s="12" t="s">
        <v>44</v>
      </c>
      <c r="B175" s="12" t="s">
        <v>55</v>
      </c>
      <c r="C175" s="12" t="str">
        <f t="shared" si="53"/>
        <v>Actors Centre: John Curry Room</v>
      </c>
      <c r="D175" s="74">
        <v>37</v>
      </c>
      <c r="E175" s="12">
        <v>30</v>
      </c>
      <c r="F175" s="12">
        <v>16</v>
      </c>
      <c r="G175" s="17">
        <f t="shared" ref="G175:G184" si="56">E175*F175</f>
        <v>480</v>
      </c>
      <c r="H175" s="37">
        <v>9.1</v>
      </c>
      <c r="I175" s="37">
        <v>4.8</v>
      </c>
      <c r="J175" s="37">
        <f t="shared" si="50"/>
        <v>43.68</v>
      </c>
      <c r="K175" s="12" t="s">
        <v>9</v>
      </c>
      <c r="L175" s="12" t="s">
        <v>21</v>
      </c>
      <c r="M175" s="12" t="s">
        <v>21</v>
      </c>
      <c r="N175" s="12" t="s">
        <v>21</v>
      </c>
      <c r="O175" s="12" t="s">
        <v>21</v>
      </c>
      <c r="P175" s="12" t="s">
        <v>9</v>
      </c>
      <c r="Q175" s="12" t="s">
        <v>9</v>
      </c>
      <c r="R175" s="74">
        <v>225</v>
      </c>
      <c r="S175" s="73">
        <f>R175*5</f>
        <v>1125</v>
      </c>
    </row>
    <row r="176" spans="1:19" x14ac:dyDescent="0.25">
      <c r="A176" s="21" t="s">
        <v>116</v>
      </c>
      <c r="B176" s="21" t="s">
        <v>124</v>
      </c>
      <c r="C176" s="12" t="str">
        <f t="shared" si="53"/>
        <v>Cecil Sharp House: Trefusis Hall</v>
      </c>
      <c r="D176" s="73">
        <f>R176/8</f>
        <v>37.5</v>
      </c>
      <c r="E176" s="23">
        <v>45</v>
      </c>
      <c r="F176" s="23">
        <v>27</v>
      </c>
      <c r="G176" s="23">
        <f t="shared" si="56"/>
        <v>1215</v>
      </c>
      <c r="H176" s="51">
        <f>E176*0.3048</f>
        <v>13.716000000000001</v>
      </c>
      <c r="I176" s="51">
        <f>F176*0.3048</f>
        <v>8.2295999999999996</v>
      </c>
      <c r="J176" s="51">
        <f t="shared" si="50"/>
        <v>112.8771936</v>
      </c>
      <c r="K176" s="21" t="s">
        <v>9</v>
      </c>
      <c r="L176" s="21" t="s">
        <v>21</v>
      </c>
      <c r="M176" s="21" t="s">
        <v>21</v>
      </c>
      <c r="N176" s="21" t="s">
        <v>21</v>
      </c>
      <c r="O176" s="21" t="s">
        <v>9</v>
      </c>
      <c r="P176" s="21" t="s">
        <v>9</v>
      </c>
      <c r="Q176" s="21" t="s">
        <v>9</v>
      </c>
      <c r="R176" s="74">
        <v>300</v>
      </c>
      <c r="S176" s="74">
        <v>1200</v>
      </c>
    </row>
    <row r="177" spans="1:19" x14ac:dyDescent="0.25">
      <c r="A177" s="6" t="s">
        <v>485</v>
      </c>
      <c r="B177" s="8" t="s">
        <v>491</v>
      </c>
      <c r="C177" s="12" t="str">
        <f t="shared" si="53"/>
        <v>Paddington Arts Centre: Pyramid Room</v>
      </c>
      <c r="D177" s="62">
        <v>38</v>
      </c>
      <c r="E177" s="13">
        <f>H177*3.2808399</f>
        <v>30.183727080000001</v>
      </c>
      <c r="F177" s="13">
        <f>I177*3.2808399</f>
        <v>29.855643090000001</v>
      </c>
      <c r="G177" s="14">
        <f t="shared" si="56"/>
        <v>901.15458282644795</v>
      </c>
      <c r="H177" s="50">
        <v>9.1999999999999993</v>
      </c>
      <c r="I177" s="50">
        <v>9.1</v>
      </c>
      <c r="J177" s="50">
        <f t="shared" ref="J177:J208" si="57">H177*I177</f>
        <v>83.719999999999985</v>
      </c>
      <c r="K177" s="8" t="s">
        <v>21</v>
      </c>
      <c r="L177" s="8" t="s">
        <v>21</v>
      </c>
      <c r="M177" s="8" t="s">
        <v>21</v>
      </c>
      <c r="N177" s="8" t="s">
        <v>21</v>
      </c>
      <c r="O177" s="8" t="s">
        <v>21</v>
      </c>
      <c r="P177" s="8" t="s">
        <v>21</v>
      </c>
      <c r="Q177" s="8" t="s">
        <v>21</v>
      </c>
      <c r="R177" s="71">
        <f>D177*8</f>
        <v>304</v>
      </c>
      <c r="S177" s="71">
        <f>R177*5</f>
        <v>1520</v>
      </c>
    </row>
    <row r="178" spans="1:19" x14ac:dyDescent="0.25">
      <c r="A178" s="6" t="s">
        <v>463</v>
      </c>
      <c r="B178" s="8" t="s">
        <v>70</v>
      </c>
      <c r="C178" s="12" t="str">
        <f t="shared" si="53"/>
        <v>The Tramshed: Studio</v>
      </c>
      <c r="D178" s="62">
        <v>38</v>
      </c>
      <c r="E178" s="13">
        <f>H178*3.2808399</f>
        <v>26.246719200000001</v>
      </c>
      <c r="F178" s="13">
        <f>I178*3.2808399</f>
        <v>26.246719200000001</v>
      </c>
      <c r="G178" s="14">
        <f t="shared" si="56"/>
        <v>688.89026876364869</v>
      </c>
      <c r="H178" s="50">
        <v>8</v>
      </c>
      <c r="I178" s="50">
        <v>8</v>
      </c>
      <c r="J178" s="50">
        <f t="shared" si="57"/>
        <v>64</v>
      </c>
      <c r="K178" s="8" t="s">
        <v>9</v>
      </c>
      <c r="L178" s="8" t="s">
        <v>21</v>
      </c>
      <c r="M178" s="8" t="s">
        <v>9</v>
      </c>
      <c r="N178" s="8" t="s">
        <v>21</v>
      </c>
      <c r="O178" s="8" t="s">
        <v>21</v>
      </c>
      <c r="P178" s="8" t="s">
        <v>21</v>
      </c>
      <c r="Q178" s="8" t="s">
        <v>21</v>
      </c>
      <c r="R178" s="62">
        <v>240</v>
      </c>
      <c r="S178" s="62">
        <v>756</v>
      </c>
    </row>
    <row r="179" spans="1:19" x14ac:dyDescent="0.25">
      <c r="A179" s="21" t="s">
        <v>603</v>
      </c>
      <c r="B179" s="21" t="s">
        <v>70</v>
      </c>
      <c r="C179" s="12" t="str">
        <f t="shared" si="53"/>
        <v>Eastside Educational Trust: Studio</v>
      </c>
      <c r="D179" s="74">
        <v>40</v>
      </c>
      <c r="E179" s="23">
        <v>29</v>
      </c>
      <c r="F179" s="23">
        <v>26</v>
      </c>
      <c r="G179" s="17">
        <f t="shared" si="56"/>
        <v>754</v>
      </c>
      <c r="H179" s="37">
        <v>8.91</v>
      </c>
      <c r="I179" s="37">
        <v>7.85</v>
      </c>
      <c r="J179" s="37">
        <f t="shared" si="57"/>
        <v>69.9435</v>
      </c>
      <c r="K179" s="23" t="s">
        <v>9</v>
      </c>
      <c r="L179" s="23" t="s">
        <v>9</v>
      </c>
      <c r="M179" s="23" t="s">
        <v>9</v>
      </c>
      <c r="N179" s="23" t="s">
        <v>21</v>
      </c>
      <c r="O179" s="23" t="s">
        <v>21</v>
      </c>
      <c r="P179" s="23" t="s">
        <v>21</v>
      </c>
      <c r="Q179" s="23" t="s">
        <v>21</v>
      </c>
      <c r="R179" s="73">
        <f>D179*8</f>
        <v>320</v>
      </c>
      <c r="S179" s="73">
        <f>R179*5</f>
        <v>1600</v>
      </c>
    </row>
    <row r="180" spans="1:19" x14ac:dyDescent="0.25">
      <c r="A180" s="6" t="s">
        <v>530</v>
      </c>
      <c r="B180" s="8" t="s">
        <v>165</v>
      </c>
      <c r="C180" s="12" t="str">
        <f t="shared" si="53"/>
        <v>St James' Church Piccadilly: Meeting Room</v>
      </c>
      <c r="D180" s="85">
        <v>40</v>
      </c>
      <c r="E180" s="13">
        <f t="shared" ref="E180:F184" si="58">H180*3.2808399</f>
        <v>24.606299249999999</v>
      </c>
      <c r="F180" s="13">
        <f t="shared" si="58"/>
        <v>16.404199500000001</v>
      </c>
      <c r="G180" s="14">
        <f t="shared" si="56"/>
        <v>403.64664185370037</v>
      </c>
      <c r="H180" s="50">
        <v>7.5</v>
      </c>
      <c r="I180" s="50">
        <v>5</v>
      </c>
      <c r="J180" s="50">
        <f t="shared" si="57"/>
        <v>37.5</v>
      </c>
      <c r="K180" s="8" t="s">
        <v>9</v>
      </c>
      <c r="L180" s="8" t="s">
        <v>21</v>
      </c>
      <c r="M180" s="8" t="s">
        <v>21</v>
      </c>
      <c r="N180" s="8" t="s">
        <v>21</v>
      </c>
      <c r="O180" s="8" t="s">
        <v>21</v>
      </c>
      <c r="P180" s="57" t="s">
        <v>21</v>
      </c>
      <c r="Q180" s="57" t="s">
        <v>21</v>
      </c>
      <c r="R180" s="67">
        <f>D180*8</f>
        <v>320</v>
      </c>
      <c r="S180" s="71">
        <f>R180*5</f>
        <v>1600</v>
      </c>
    </row>
    <row r="181" spans="1:19" x14ac:dyDescent="0.25">
      <c r="A181" s="21" t="s">
        <v>331</v>
      </c>
      <c r="B181" s="12" t="s">
        <v>162</v>
      </c>
      <c r="C181" s="12" t="str">
        <f t="shared" si="53"/>
        <v>Pineapple: Studio 10</v>
      </c>
      <c r="D181" s="62">
        <v>40.799999999999997</v>
      </c>
      <c r="E181" s="23">
        <f t="shared" si="58"/>
        <v>29.527559100000001</v>
      </c>
      <c r="F181" s="23">
        <f t="shared" si="58"/>
        <v>19.685039400000001</v>
      </c>
      <c r="G181" s="23">
        <f t="shared" si="56"/>
        <v>581.25116426932857</v>
      </c>
      <c r="H181" s="37">
        <v>9</v>
      </c>
      <c r="I181" s="37">
        <v>6</v>
      </c>
      <c r="J181" s="37">
        <f t="shared" si="57"/>
        <v>54</v>
      </c>
      <c r="K181" s="12" t="s">
        <v>21</v>
      </c>
      <c r="L181" s="12" t="s">
        <v>21</v>
      </c>
      <c r="M181" s="12" t="s">
        <v>9</v>
      </c>
      <c r="N181" s="12" t="s">
        <v>21</v>
      </c>
      <c r="O181" s="12" t="s">
        <v>9</v>
      </c>
      <c r="P181" s="12" t="s">
        <v>9</v>
      </c>
      <c r="Q181" s="12" t="s">
        <v>9</v>
      </c>
      <c r="R181" s="71">
        <f>D181*8</f>
        <v>326.39999999999998</v>
      </c>
      <c r="S181" s="71">
        <f>R181*5</f>
        <v>1632</v>
      </c>
    </row>
    <row r="182" spans="1:19" x14ac:dyDescent="0.25">
      <c r="A182" s="6" t="s">
        <v>424</v>
      </c>
      <c r="B182" s="25" t="s">
        <v>127</v>
      </c>
      <c r="C182" s="12" t="str">
        <f t="shared" si="53"/>
        <v>ISTD2 Dance Studios: Ground Floor</v>
      </c>
      <c r="D182" s="62">
        <v>41</v>
      </c>
      <c r="E182" s="13">
        <f t="shared" si="58"/>
        <v>30.839895060000003</v>
      </c>
      <c r="F182" s="13">
        <f t="shared" si="58"/>
        <v>65.616798000000003</v>
      </c>
      <c r="G182" s="14">
        <f t="shared" si="56"/>
        <v>2023.6151644932181</v>
      </c>
      <c r="H182" s="50">
        <v>9.4</v>
      </c>
      <c r="I182" s="50">
        <v>20</v>
      </c>
      <c r="J182" s="50">
        <f t="shared" si="57"/>
        <v>188</v>
      </c>
      <c r="K182" s="8" t="s">
        <v>21</v>
      </c>
      <c r="L182" s="8" t="s">
        <v>21</v>
      </c>
      <c r="M182" s="8" t="s">
        <v>9</v>
      </c>
      <c r="N182" s="8" t="s">
        <v>21</v>
      </c>
      <c r="O182" s="8" t="s">
        <v>9</v>
      </c>
      <c r="P182" s="8" t="s">
        <v>21</v>
      </c>
      <c r="Q182" s="8" t="s">
        <v>9</v>
      </c>
      <c r="R182" s="62">
        <v>347</v>
      </c>
      <c r="S182" s="73">
        <f>R182*5</f>
        <v>1735</v>
      </c>
    </row>
    <row r="183" spans="1:19" x14ac:dyDescent="0.25">
      <c r="A183" s="6" t="s">
        <v>28</v>
      </c>
      <c r="B183" s="8" t="s">
        <v>100</v>
      </c>
      <c r="C183" s="12" t="str">
        <f t="shared" si="53"/>
        <v>3 Mills Studios: Studio 1</v>
      </c>
      <c r="D183" s="67">
        <f>R183/8</f>
        <v>41.25</v>
      </c>
      <c r="E183" s="13">
        <f t="shared" si="58"/>
        <v>35.761154910000002</v>
      </c>
      <c r="F183" s="13">
        <f t="shared" si="58"/>
        <v>21.325459350000003</v>
      </c>
      <c r="G183" s="14">
        <f t="shared" si="56"/>
        <v>762.623055342258</v>
      </c>
      <c r="H183" s="49">
        <v>10.9</v>
      </c>
      <c r="I183" s="49">
        <v>6.5</v>
      </c>
      <c r="J183" s="50">
        <f t="shared" si="57"/>
        <v>70.850000000000009</v>
      </c>
      <c r="K183" s="8" t="s">
        <v>9</v>
      </c>
      <c r="L183" s="8" t="s">
        <v>21</v>
      </c>
      <c r="M183" s="8" t="s">
        <v>9</v>
      </c>
      <c r="N183" s="8" t="s">
        <v>21</v>
      </c>
      <c r="O183" s="8" t="s">
        <v>9</v>
      </c>
      <c r="P183" s="57" t="s">
        <v>21</v>
      </c>
      <c r="Q183" s="25" t="s">
        <v>21</v>
      </c>
      <c r="R183" s="68">
        <v>330</v>
      </c>
      <c r="S183" s="68">
        <v>1320</v>
      </c>
    </row>
    <row r="184" spans="1:19" x14ac:dyDescent="0.25">
      <c r="A184" s="6" t="s">
        <v>28</v>
      </c>
      <c r="B184" s="8" t="s">
        <v>101</v>
      </c>
      <c r="C184" s="12" t="str">
        <f t="shared" si="53"/>
        <v>3 Mills Studios: Studio 2</v>
      </c>
      <c r="D184" s="67">
        <f>R184/8</f>
        <v>41.25</v>
      </c>
      <c r="E184" s="13">
        <f t="shared" si="58"/>
        <v>38.057742840000003</v>
      </c>
      <c r="F184" s="13">
        <f t="shared" si="58"/>
        <v>22.637795310000001</v>
      </c>
      <c r="G184" s="14">
        <f t="shared" si="56"/>
        <v>861.54339237253816</v>
      </c>
      <c r="H184" s="50">
        <v>11.6</v>
      </c>
      <c r="I184" s="50">
        <v>6.9</v>
      </c>
      <c r="J184" s="50">
        <f t="shared" si="57"/>
        <v>80.040000000000006</v>
      </c>
      <c r="K184" s="8" t="s">
        <v>21</v>
      </c>
      <c r="L184" s="8" t="s">
        <v>21</v>
      </c>
      <c r="M184" s="8" t="s">
        <v>21</v>
      </c>
      <c r="N184" s="8" t="s">
        <v>21</v>
      </c>
      <c r="O184" s="8" t="s">
        <v>21</v>
      </c>
      <c r="P184" s="57" t="s">
        <v>21</v>
      </c>
      <c r="Q184" s="25" t="s">
        <v>21</v>
      </c>
      <c r="R184" s="68">
        <v>330</v>
      </c>
      <c r="S184" s="68">
        <v>1320</v>
      </c>
    </row>
    <row r="185" spans="1:19" x14ac:dyDescent="0.25">
      <c r="A185" s="6" t="s">
        <v>472</v>
      </c>
      <c r="B185" s="8" t="s">
        <v>70</v>
      </c>
      <c r="C185" s="12" t="str">
        <f t="shared" si="53"/>
        <v>Brady Arts and Community Centre: Studio</v>
      </c>
      <c r="D185" s="62">
        <v>42</v>
      </c>
      <c r="E185" s="13"/>
      <c r="F185" s="13"/>
      <c r="G185" s="14"/>
      <c r="H185" s="50">
        <v>18</v>
      </c>
      <c r="I185" s="50">
        <v>10.5</v>
      </c>
      <c r="J185" s="50">
        <f t="shared" si="57"/>
        <v>189</v>
      </c>
      <c r="K185" s="8" t="s">
        <v>21</v>
      </c>
      <c r="L185" s="8" t="s">
        <v>21</v>
      </c>
      <c r="M185" s="8" t="s">
        <v>21</v>
      </c>
      <c r="N185" s="8" t="s">
        <v>21</v>
      </c>
      <c r="O185" s="8" t="s">
        <v>21</v>
      </c>
      <c r="P185" s="8" t="s">
        <v>21</v>
      </c>
      <c r="Q185" s="8" t="s">
        <v>21</v>
      </c>
      <c r="R185" s="71">
        <f>D185*8</f>
        <v>336</v>
      </c>
      <c r="S185" s="71">
        <f>R185*5</f>
        <v>1680</v>
      </c>
    </row>
    <row r="186" spans="1:19" x14ac:dyDescent="0.25">
      <c r="A186" s="12" t="s">
        <v>153</v>
      </c>
      <c r="B186" s="21" t="s">
        <v>89</v>
      </c>
      <c r="C186" s="12" t="str">
        <f t="shared" si="53"/>
        <v>Danceworks: Studio 3</v>
      </c>
      <c r="D186" s="74">
        <v>42</v>
      </c>
      <c r="E186" s="23">
        <f t="shared" ref="E186:F193" si="59">H186*3.2808399</f>
        <v>31.824147029999999</v>
      </c>
      <c r="F186" s="23">
        <f t="shared" si="59"/>
        <v>20.013123390000001</v>
      </c>
      <c r="G186" s="17">
        <f t="shared" ref="G186:G201" si="60">E186*F186</f>
        <v>636.90058129289207</v>
      </c>
      <c r="H186" s="51">
        <v>9.6999999999999993</v>
      </c>
      <c r="I186" s="51">
        <v>6.1</v>
      </c>
      <c r="J186" s="37">
        <f t="shared" si="57"/>
        <v>59.169999999999995</v>
      </c>
      <c r="K186" s="23" t="s">
        <v>21</v>
      </c>
      <c r="L186" s="23" t="s">
        <v>21</v>
      </c>
      <c r="M186" s="23" t="s">
        <v>9</v>
      </c>
      <c r="N186" s="23" t="s">
        <v>21</v>
      </c>
      <c r="O186" s="23" t="s">
        <v>9</v>
      </c>
      <c r="P186" s="23" t="s">
        <v>9</v>
      </c>
      <c r="Q186" s="23" t="s">
        <v>9</v>
      </c>
      <c r="R186" s="74">
        <v>318</v>
      </c>
      <c r="S186" s="74">
        <v>1500</v>
      </c>
    </row>
    <row r="187" spans="1:19" x14ac:dyDescent="0.25">
      <c r="A187" s="12" t="s">
        <v>153</v>
      </c>
      <c r="B187" s="21" t="s">
        <v>161</v>
      </c>
      <c r="C187" s="12" t="str">
        <f t="shared" ref="C187:C218" si="61">A187&amp;": "&amp;B187</f>
        <v>Danceworks: Studio 6</v>
      </c>
      <c r="D187" s="74">
        <v>42</v>
      </c>
      <c r="E187" s="23">
        <f t="shared" si="59"/>
        <v>31.824147029999999</v>
      </c>
      <c r="F187" s="23">
        <f t="shared" si="59"/>
        <v>20.013123390000001</v>
      </c>
      <c r="G187" s="17">
        <f t="shared" si="60"/>
        <v>636.90058129289207</v>
      </c>
      <c r="H187" s="51">
        <v>9.6999999999999993</v>
      </c>
      <c r="I187" s="51">
        <v>6.1</v>
      </c>
      <c r="J187" s="37">
        <f t="shared" si="57"/>
        <v>59.169999999999995</v>
      </c>
      <c r="K187" s="23" t="s">
        <v>21</v>
      </c>
      <c r="L187" s="23" t="s">
        <v>21</v>
      </c>
      <c r="M187" s="23" t="s">
        <v>9</v>
      </c>
      <c r="N187" s="23" t="s">
        <v>21</v>
      </c>
      <c r="O187" s="23" t="s">
        <v>9</v>
      </c>
      <c r="P187" s="23" t="s">
        <v>9</v>
      </c>
      <c r="Q187" s="23" t="s">
        <v>9</v>
      </c>
      <c r="R187" s="74">
        <v>318</v>
      </c>
      <c r="S187" s="74">
        <v>1500</v>
      </c>
    </row>
    <row r="188" spans="1:19" x14ac:dyDescent="0.25">
      <c r="A188" s="6" t="s">
        <v>361</v>
      </c>
      <c r="B188" s="25" t="s">
        <v>378</v>
      </c>
      <c r="C188" s="12" t="str">
        <f t="shared" si="61"/>
        <v>RADA: Wolfson Gielgud</v>
      </c>
      <c r="D188" s="62">
        <v>42</v>
      </c>
      <c r="E188" s="23">
        <f t="shared" si="59"/>
        <v>27.887139150000003</v>
      </c>
      <c r="F188" s="23">
        <f t="shared" si="59"/>
        <v>22.965879300000001</v>
      </c>
      <c r="G188" s="23">
        <f t="shared" si="60"/>
        <v>640.45267174120465</v>
      </c>
      <c r="H188" s="50">
        <v>8.5</v>
      </c>
      <c r="I188" s="50">
        <v>7</v>
      </c>
      <c r="J188" s="50">
        <f t="shared" si="57"/>
        <v>59.5</v>
      </c>
      <c r="K188" s="8" t="s">
        <v>21</v>
      </c>
      <c r="L188" s="8" t="s">
        <v>21</v>
      </c>
      <c r="M188" s="8" t="s">
        <v>9</v>
      </c>
      <c r="N188" s="8" t="s">
        <v>21</v>
      </c>
      <c r="O188" s="8" t="s">
        <v>9</v>
      </c>
      <c r="P188" s="8" t="s">
        <v>9</v>
      </c>
      <c r="Q188" s="8" t="s">
        <v>21</v>
      </c>
      <c r="R188" s="62">
        <v>300</v>
      </c>
      <c r="S188" s="71">
        <f t="shared" ref="S188:S193" si="62">R188*5</f>
        <v>1500</v>
      </c>
    </row>
    <row r="189" spans="1:19" x14ac:dyDescent="0.25">
      <c r="A189" s="6" t="s">
        <v>361</v>
      </c>
      <c r="B189" s="25" t="s">
        <v>100</v>
      </c>
      <c r="C189" s="12" t="str">
        <f t="shared" si="61"/>
        <v>RADA: Studio 1</v>
      </c>
      <c r="D189" s="62">
        <v>42</v>
      </c>
      <c r="E189" s="23">
        <f t="shared" si="59"/>
        <v>36.089238899999998</v>
      </c>
      <c r="F189" s="23">
        <f t="shared" si="59"/>
        <v>19.685039400000001</v>
      </c>
      <c r="G189" s="23">
        <f t="shared" si="60"/>
        <v>710.41808966251267</v>
      </c>
      <c r="H189" s="50">
        <v>11</v>
      </c>
      <c r="I189" s="50">
        <v>6</v>
      </c>
      <c r="J189" s="50">
        <f t="shared" si="57"/>
        <v>66</v>
      </c>
      <c r="K189" s="8" t="s">
        <v>21</v>
      </c>
      <c r="L189" s="8" t="s">
        <v>21</v>
      </c>
      <c r="M189" s="8" t="s">
        <v>21</v>
      </c>
      <c r="N189" s="8" t="s">
        <v>21</v>
      </c>
      <c r="O189" s="8" t="s">
        <v>21</v>
      </c>
      <c r="P189" s="8" t="s">
        <v>9</v>
      </c>
      <c r="Q189" s="8" t="s">
        <v>9</v>
      </c>
      <c r="R189" s="62">
        <v>300</v>
      </c>
      <c r="S189" s="71">
        <f t="shared" si="62"/>
        <v>1500</v>
      </c>
    </row>
    <row r="190" spans="1:19" x14ac:dyDescent="0.25">
      <c r="A190" s="6" t="s">
        <v>361</v>
      </c>
      <c r="B190" s="25" t="s">
        <v>101</v>
      </c>
      <c r="C190" s="12" t="str">
        <f t="shared" si="61"/>
        <v>RADA: Studio 2</v>
      </c>
      <c r="D190" s="62">
        <v>42</v>
      </c>
      <c r="E190" s="23">
        <f t="shared" si="59"/>
        <v>26.246719200000001</v>
      </c>
      <c r="F190" s="23">
        <f t="shared" si="59"/>
        <v>29.527559100000001</v>
      </c>
      <c r="G190" s="23">
        <f t="shared" si="60"/>
        <v>775.00155235910483</v>
      </c>
      <c r="H190" s="50">
        <v>8</v>
      </c>
      <c r="I190" s="50">
        <v>9</v>
      </c>
      <c r="J190" s="50">
        <f t="shared" si="57"/>
        <v>72</v>
      </c>
      <c r="K190" s="8" t="s">
        <v>21</v>
      </c>
      <c r="L190" s="8" t="s">
        <v>21</v>
      </c>
      <c r="M190" s="8" t="s">
        <v>21</v>
      </c>
      <c r="N190" s="8" t="s">
        <v>21</v>
      </c>
      <c r="O190" s="8" t="s">
        <v>21</v>
      </c>
      <c r="P190" s="8" t="s">
        <v>9</v>
      </c>
      <c r="Q190" s="8" t="s">
        <v>9</v>
      </c>
      <c r="R190" s="62">
        <v>300</v>
      </c>
      <c r="S190" s="71">
        <f t="shared" si="62"/>
        <v>1500</v>
      </c>
    </row>
    <row r="191" spans="1:19" x14ac:dyDescent="0.25">
      <c r="A191" s="6" t="s">
        <v>710</v>
      </c>
      <c r="B191" s="25" t="s">
        <v>721</v>
      </c>
      <c r="C191" s="12" t="str">
        <f t="shared" si="61"/>
        <v>Royal Academy of Dance: Espinosa</v>
      </c>
      <c r="D191" s="62">
        <v>42</v>
      </c>
      <c r="E191" s="23">
        <f t="shared" si="59"/>
        <v>39.041994810000006</v>
      </c>
      <c r="F191" s="23">
        <f t="shared" si="59"/>
        <v>33.136482989999998</v>
      </c>
      <c r="G191" s="23">
        <f t="shared" si="60"/>
        <v>1293.7143969172334</v>
      </c>
      <c r="H191" s="50">
        <v>11.9</v>
      </c>
      <c r="I191" s="50">
        <v>10.1</v>
      </c>
      <c r="J191" s="50">
        <f t="shared" si="57"/>
        <v>120.19</v>
      </c>
      <c r="K191" s="25" t="s">
        <v>9</v>
      </c>
      <c r="L191" s="25" t="s">
        <v>9</v>
      </c>
      <c r="M191" s="25" t="s">
        <v>9</v>
      </c>
      <c r="N191" s="25" t="s">
        <v>21</v>
      </c>
      <c r="O191" s="25" t="s">
        <v>9</v>
      </c>
      <c r="P191" s="25" t="s">
        <v>21</v>
      </c>
      <c r="Q191" s="25" t="s">
        <v>9</v>
      </c>
      <c r="R191" s="71">
        <f>D191*8</f>
        <v>336</v>
      </c>
      <c r="S191" s="71">
        <f t="shared" si="62"/>
        <v>1680</v>
      </c>
    </row>
    <row r="192" spans="1:19" x14ac:dyDescent="0.25">
      <c r="A192" s="6" t="s">
        <v>710</v>
      </c>
      <c r="B192" s="25" t="s">
        <v>723</v>
      </c>
      <c r="C192" s="12" t="str">
        <f t="shared" si="61"/>
        <v>Royal Academy of Dance: Karsavina</v>
      </c>
      <c r="D192" s="62">
        <v>42</v>
      </c>
      <c r="E192" s="23">
        <f t="shared" si="59"/>
        <v>39.041994810000006</v>
      </c>
      <c r="F192" s="23">
        <f t="shared" si="59"/>
        <v>33.136482989999998</v>
      </c>
      <c r="G192" s="23">
        <f t="shared" si="60"/>
        <v>1293.7143969172334</v>
      </c>
      <c r="H192" s="50">
        <v>11.9</v>
      </c>
      <c r="I192" s="50">
        <v>10.1</v>
      </c>
      <c r="J192" s="50">
        <f t="shared" si="57"/>
        <v>120.19</v>
      </c>
      <c r="K192" s="25" t="s">
        <v>9</v>
      </c>
      <c r="L192" s="25" t="s">
        <v>9</v>
      </c>
      <c r="M192" s="25" t="s">
        <v>9</v>
      </c>
      <c r="N192" s="25" t="s">
        <v>21</v>
      </c>
      <c r="O192" s="25" t="s">
        <v>9</v>
      </c>
      <c r="P192" s="25" t="s">
        <v>21</v>
      </c>
      <c r="Q192" s="25" t="s">
        <v>9</v>
      </c>
      <c r="R192" s="71">
        <f>D192*8</f>
        <v>336</v>
      </c>
      <c r="S192" s="71">
        <f t="shared" si="62"/>
        <v>1680</v>
      </c>
    </row>
    <row r="193" spans="1:19" x14ac:dyDescent="0.25">
      <c r="A193" s="21" t="s">
        <v>282</v>
      </c>
      <c r="B193" s="12" t="s">
        <v>286</v>
      </c>
      <c r="C193" s="12" t="str">
        <f t="shared" si="61"/>
        <v>Tricycle Theatre : Creative Space</v>
      </c>
      <c r="D193" s="74">
        <f>35*1.2</f>
        <v>42</v>
      </c>
      <c r="E193" s="23">
        <f t="shared" si="59"/>
        <v>17.06036748</v>
      </c>
      <c r="F193" s="23">
        <f t="shared" si="59"/>
        <v>34.776902939999999</v>
      </c>
      <c r="G193" s="17">
        <f t="shared" si="60"/>
        <v>593.3067439726924</v>
      </c>
      <c r="H193" s="37">
        <v>5.2</v>
      </c>
      <c r="I193" s="37">
        <v>10.6</v>
      </c>
      <c r="J193" s="37">
        <f t="shared" si="57"/>
        <v>55.12</v>
      </c>
      <c r="K193" s="12" t="s">
        <v>21</v>
      </c>
      <c r="L193" s="12" t="s">
        <v>9</v>
      </c>
      <c r="M193" s="12" t="s">
        <v>21</v>
      </c>
      <c r="N193" s="12" t="s">
        <v>21</v>
      </c>
      <c r="O193" s="12" t="s">
        <v>21</v>
      </c>
      <c r="P193" s="12" t="s">
        <v>21</v>
      </c>
      <c r="Q193" s="12" t="s">
        <v>21</v>
      </c>
      <c r="R193" s="71">
        <f>D193*8</f>
        <v>336</v>
      </c>
      <c r="S193" s="71">
        <f t="shared" si="62"/>
        <v>1680</v>
      </c>
    </row>
    <row r="194" spans="1:19" x14ac:dyDescent="0.25">
      <c r="A194" s="28" t="s">
        <v>168</v>
      </c>
      <c r="B194" s="21" t="s">
        <v>100</v>
      </c>
      <c r="C194" s="12" t="str">
        <f t="shared" si="61"/>
        <v>English Touring Theatre: Studio 1</v>
      </c>
      <c r="D194" s="73">
        <f>R194/8</f>
        <v>42.75</v>
      </c>
      <c r="E194" s="12">
        <v>32</v>
      </c>
      <c r="F194" s="12">
        <v>42.5</v>
      </c>
      <c r="G194" s="17">
        <f t="shared" si="60"/>
        <v>1360</v>
      </c>
      <c r="H194" s="51">
        <v>10</v>
      </c>
      <c r="I194" s="51">
        <v>13</v>
      </c>
      <c r="J194" s="37">
        <f t="shared" si="57"/>
        <v>130</v>
      </c>
      <c r="K194" s="23" t="s">
        <v>9</v>
      </c>
      <c r="L194" s="23" t="s">
        <v>21</v>
      </c>
      <c r="M194" s="23" t="s">
        <v>21</v>
      </c>
      <c r="N194" s="23" t="s">
        <v>21</v>
      </c>
      <c r="O194" s="23" t="s">
        <v>9</v>
      </c>
      <c r="P194" s="23" t="s">
        <v>9</v>
      </c>
      <c r="Q194" s="23" t="s">
        <v>21</v>
      </c>
      <c r="R194" s="62">
        <v>342</v>
      </c>
      <c r="S194" s="62">
        <v>1620</v>
      </c>
    </row>
    <row r="195" spans="1:19" x14ac:dyDescent="0.25">
      <c r="A195" s="21" t="s">
        <v>81</v>
      </c>
      <c r="B195" s="12" t="s">
        <v>92</v>
      </c>
      <c r="C195" s="12" t="str">
        <f t="shared" si="61"/>
        <v>Artsadmin: Studio 5</v>
      </c>
      <c r="D195" s="73">
        <f>R195/5</f>
        <v>43.2</v>
      </c>
      <c r="E195" s="17">
        <f>H195*3.2808399</f>
        <v>27.887139150000003</v>
      </c>
      <c r="F195" s="17">
        <f>I195*3.2808399</f>
        <v>14.763779550000001</v>
      </c>
      <c r="G195" s="17">
        <f t="shared" si="60"/>
        <v>411.71957469077444</v>
      </c>
      <c r="H195" s="37">
        <v>8.5</v>
      </c>
      <c r="I195" s="37">
        <v>4.5</v>
      </c>
      <c r="J195" s="37">
        <f t="shared" si="57"/>
        <v>38.25</v>
      </c>
      <c r="K195" s="12" t="s">
        <v>9</v>
      </c>
      <c r="L195" s="12" t="s">
        <v>9</v>
      </c>
      <c r="M195" s="12" t="s">
        <v>21</v>
      </c>
      <c r="N195" s="12" t="s">
        <v>21</v>
      </c>
      <c r="O195" s="12" t="s">
        <v>21</v>
      </c>
      <c r="P195" s="12" t="s">
        <v>21</v>
      </c>
      <c r="Q195" s="12" t="s">
        <v>21</v>
      </c>
      <c r="R195" s="74">
        <f>1.2*180</f>
        <v>216</v>
      </c>
      <c r="S195" s="74">
        <f>1.2*720</f>
        <v>864</v>
      </c>
    </row>
    <row r="196" spans="1:19" x14ac:dyDescent="0.25">
      <c r="A196" s="21" t="s">
        <v>148</v>
      </c>
      <c r="B196" s="21" t="s">
        <v>152</v>
      </c>
      <c r="C196" s="12" t="str">
        <f t="shared" si="61"/>
        <v>Dragon Hall: Green Room</v>
      </c>
      <c r="D196" s="71">
        <f>R196/8</f>
        <v>43.75</v>
      </c>
      <c r="E196" s="12">
        <v>28.9</v>
      </c>
      <c r="F196" s="12">
        <v>21.9</v>
      </c>
      <c r="G196" s="17">
        <f t="shared" si="60"/>
        <v>632.91</v>
      </c>
      <c r="H196" s="37">
        <v>8.8000000000000007</v>
      </c>
      <c r="I196" s="37">
        <v>6.7</v>
      </c>
      <c r="J196" s="37">
        <f t="shared" si="57"/>
        <v>58.960000000000008</v>
      </c>
      <c r="K196" s="23" t="s">
        <v>9</v>
      </c>
      <c r="L196" s="23" t="s">
        <v>21</v>
      </c>
      <c r="M196" s="23" t="s">
        <v>9</v>
      </c>
      <c r="N196" s="23" t="s">
        <v>21</v>
      </c>
      <c r="O196" s="23" t="s">
        <v>21</v>
      </c>
      <c r="P196" s="23" t="s">
        <v>21</v>
      </c>
      <c r="Q196" s="23" t="s">
        <v>21</v>
      </c>
      <c r="R196" s="74">
        <v>350</v>
      </c>
      <c r="S196" s="71">
        <f>R196*5</f>
        <v>1750</v>
      </c>
    </row>
    <row r="197" spans="1:19" x14ac:dyDescent="0.25">
      <c r="A197" s="6" t="s">
        <v>416</v>
      </c>
      <c r="B197" s="25" t="s">
        <v>25</v>
      </c>
      <c r="C197" s="12" t="str">
        <f t="shared" si="61"/>
        <v>Half Moon Young People's Theatre: Main Studio</v>
      </c>
      <c r="D197" s="73">
        <f>R197/8</f>
        <v>43.75</v>
      </c>
      <c r="E197" s="13">
        <f t="shared" ref="E197:F201" si="63">H197*3.2808399</f>
        <v>39.370078800000002</v>
      </c>
      <c r="F197" s="13">
        <f t="shared" si="63"/>
        <v>25.820210013000001</v>
      </c>
      <c r="G197" s="14">
        <f t="shared" si="60"/>
        <v>1016.5437028443591</v>
      </c>
      <c r="H197" s="50">
        <v>12</v>
      </c>
      <c r="I197" s="50">
        <v>7.87</v>
      </c>
      <c r="J197" s="50">
        <f t="shared" si="57"/>
        <v>94.44</v>
      </c>
      <c r="K197" s="8" t="s">
        <v>21</v>
      </c>
      <c r="L197" s="8" t="s">
        <v>9</v>
      </c>
      <c r="M197" s="8" t="s">
        <v>9</v>
      </c>
      <c r="N197" s="8" t="s">
        <v>9</v>
      </c>
      <c r="O197" s="8" t="s">
        <v>21</v>
      </c>
      <c r="P197" s="8" t="s">
        <v>21</v>
      </c>
      <c r="Q197" s="8" t="s">
        <v>21</v>
      </c>
      <c r="R197" s="62">
        <v>350</v>
      </c>
      <c r="S197" s="62">
        <v>1300</v>
      </c>
    </row>
    <row r="198" spans="1:19" x14ac:dyDescent="0.25">
      <c r="A198" s="21" t="s">
        <v>208</v>
      </c>
      <c r="B198" s="21" t="s">
        <v>108</v>
      </c>
      <c r="C198" s="12" t="str">
        <f t="shared" si="61"/>
        <v>Holy Trinity W6: Lower Hall</v>
      </c>
      <c r="D198" s="73">
        <f>R198/8</f>
        <v>43.75</v>
      </c>
      <c r="E198" s="23">
        <f t="shared" si="63"/>
        <v>45.931758600000002</v>
      </c>
      <c r="F198" s="23">
        <f t="shared" si="63"/>
        <v>29.527559100000001</v>
      </c>
      <c r="G198" s="23">
        <f t="shared" si="60"/>
        <v>1356.2527166284333</v>
      </c>
      <c r="H198" s="51">
        <v>14</v>
      </c>
      <c r="I198" s="51">
        <v>9</v>
      </c>
      <c r="J198" s="51">
        <f t="shared" si="57"/>
        <v>126</v>
      </c>
      <c r="K198" s="21" t="s">
        <v>9</v>
      </c>
      <c r="L198" s="21" t="s">
        <v>9</v>
      </c>
      <c r="M198" s="21" t="s">
        <v>9</v>
      </c>
      <c r="N198" s="21" t="s">
        <v>21</v>
      </c>
      <c r="O198" s="21" t="s">
        <v>21</v>
      </c>
      <c r="P198" s="21" t="s">
        <v>21</v>
      </c>
      <c r="Q198" s="21" t="s">
        <v>21</v>
      </c>
      <c r="R198" s="74">
        <v>350</v>
      </c>
      <c r="S198" s="73">
        <f>R198*5</f>
        <v>1750</v>
      </c>
    </row>
    <row r="199" spans="1:19" x14ac:dyDescent="0.25">
      <c r="A199" s="21" t="s">
        <v>331</v>
      </c>
      <c r="B199" s="12" t="s">
        <v>101</v>
      </c>
      <c r="C199" s="12" t="str">
        <f t="shared" si="61"/>
        <v>Pineapple: Studio 2</v>
      </c>
      <c r="D199" s="62">
        <v>44.4</v>
      </c>
      <c r="E199" s="23">
        <f t="shared" si="63"/>
        <v>36.089238899999998</v>
      </c>
      <c r="F199" s="23">
        <f t="shared" si="63"/>
        <v>19.685039400000001</v>
      </c>
      <c r="G199" s="23">
        <f t="shared" si="60"/>
        <v>710.41808966251267</v>
      </c>
      <c r="H199" s="37">
        <v>11</v>
      </c>
      <c r="I199" s="37">
        <v>6</v>
      </c>
      <c r="J199" s="37">
        <f t="shared" si="57"/>
        <v>66</v>
      </c>
      <c r="K199" s="12" t="s">
        <v>21</v>
      </c>
      <c r="L199" s="12" t="s">
        <v>21</v>
      </c>
      <c r="M199" s="12" t="s">
        <v>9</v>
      </c>
      <c r="N199" s="12" t="s">
        <v>21</v>
      </c>
      <c r="O199" s="12" t="s">
        <v>9</v>
      </c>
      <c r="P199" s="12" t="s">
        <v>9</v>
      </c>
      <c r="Q199" s="12" t="s">
        <v>9</v>
      </c>
      <c r="R199" s="71">
        <f>D199*8</f>
        <v>355.2</v>
      </c>
      <c r="S199" s="71">
        <f>R199*5</f>
        <v>1776</v>
      </c>
    </row>
    <row r="200" spans="1:19" x14ac:dyDescent="0.25">
      <c r="A200" s="21" t="s">
        <v>218</v>
      </c>
      <c r="B200" s="12" t="s">
        <v>100</v>
      </c>
      <c r="C200" s="12" t="str">
        <f t="shared" si="61"/>
        <v>Jacksons Lane: Studio 1</v>
      </c>
      <c r="D200" s="74">
        <v>45</v>
      </c>
      <c r="E200" s="23">
        <f t="shared" si="63"/>
        <v>26.246719200000001</v>
      </c>
      <c r="F200" s="23">
        <f t="shared" si="63"/>
        <v>121.39107630000001</v>
      </c>
      <c r="G200" s="17">
        <f t="shared" si="60"/>
        <v>3186.1174930318753</v>
      </c>
      <c r="H200" s="37">
        <v>8</v>
      </c>
      <c r="I200" s="37">
        <v>37</v>
      </c>
      <c r="J200" s="37">
        <f t="shared" si="57"/>
        <v>296</v>
      </c>
      <c r="K200" s="12" t="s">
        <v>21</v>
      </c>
      <c r="L200" s="12" t="s">
        <v>21</v>
      </c>
      <c r="M200" s="12" t="s">
        <v>21</v>
      </c>
      <c r="N200" s="12" t="s">
        <v>21</v>
      </c>
      <c r="O200" s="12" t="s">
        <v>9</v>
      </c>
      <c r="P200" s="12" t="s">
        <v>21</v>
      </c>
      <c r="Q200" s="12" t="s">
        <v>21</v>
      </c>
      <c r="R200" s="73">
        <f>D200*8</f>
        <v>360</v>
      </c>
      <c r="S200" s="73">
        <f>R200*5</f>
        <v>1800</v>
      </c>
    </row>
    <row r="201" spans="1:19" x14ac:dyDescent="0.25">
      <c r="A201" s="6" t="s">
        <v>479</v>
      </c>
      <c r="B201" s="8" t="s">
        <v>107</v>
      </c>
      <c r="C201" s="12" t="str">
        <f t="shared" si="61"/>
        <v>Pembroke House Hall: Upper Hall</v>
      </c>
      <c r="D201" s="62">
        <v>45</v>
      </c>
      <c r="E201" s="13">
        <f t="shared" si="63"/>
        <v>39.370078800000002</v>
      </c>
      <c r="F201" s="13">
        <f t="shared" si="63"/>
        <v>39.370078800000002</v>
      </c>
      <c r="G201" s="14">
        <f t="shared" si="60"/>
        <v>1550.0031047182097</v>
      </c>
      <c r="H201" s="50">
        <v>12</v>
      </c>
      <c r="I201" s="50">
        <v>12</v>
      </c>
      <c r="J201" s="50">
        <f t="shared" si="57"/>
        <v>144</v>
      </c>
      <c r="K201" s="8" t="s">
        <v>21</v>
      </c>
      <c r="L201" s="8" t="s">
        <v>21</v>
      </c>
      <c r="M201" s="8" t="s">
        <v>21</v>
      </c>
      <c r="N201" s="8" t="s">
        <v>21</v>
      </c>
      <c r="O201" s="8" t="s">
        <v>9</v>
      </c>
      <c r="P201" s="8" t="s">
        <v>21</v>
      </c>
      <c r="Q201" s="8" t="s">
        <v>21</v>
      </c>
      <c r="R201" s="71">
        <f>D201*8</f>
        <v>360</v>
      </c>
      <c r="S201" s="71">
        <f>R201*5</f>
        <v>1800</v>
      </c>
    </row>
    <row r="202" spans="1:19" x14ac:dyDescent="0.25">
      <c r="A202" s="6" t="s">
        <v>724</v>
      </c>
      <c r="B202" s="25" t="s">
        <v>731</v>
      </c>
      <c r="C202" s="12" t="str">
        <f t="shared" si="61"/>
        <v>Sadler's Wells: Space B</v>
      </c>
      <c r="D202" s="71">
        <f>R202/8</f>
        <v>45</v>
      </c>
      <c r="E202" s="23"/>
      <c r="F202" s="23"/>
      <c r="G202" s="23"/>
      <c r="H202" s="50">
        <v>11.5</v>
      </c>
      <c r="I202" s="50">
        <v>10</v>
      </c>
      <c r="J202" s="50">
        <f t="shared" si="57"/>
        <v>115</v>
      </c>
      <c r="K202" s="25" t="s">
        <v>9</v>
      </c>
      <c r="L202" s="25" t="s">
        <v>9</v>
      </c>
      <c r="M202" s="25" t="s">
        <v>9</v>
      </c>
      <c r="N202" s="25" t="s">
        <v>21</v>
      </c>
      <c r="O202" s="25" t="s">
        <v>9</v>
      </c>
      <c r="P202" s="25" t="s">
        <v>21</v>
      </c>
      <c r="Q202" s="25" t="s">
        <v>9</v>
      </c>
      <c r="R202" s="62">
        <v>360</v>
      </c>
      <c r="S202" s="62">
        <v>1716</v>
      </c>
    </row>
    <row r="203" spans="1:19" x14ac:dyDescent="0.25">
      <c r="A203" s="6" t="s">
        <v>724</v>
      </c>
      <c r="B203" s="25" t="s">
        <v>732</v>
      </c>
      <c r="C203" s="12" t="str">
        <f t="shared" si="61"/>
        <v>Sadler's Wells: Space C</v>
      </c>
      <c r="D203" s="71">
        <f>R203/8</f>
        <v>45</v>
      </c>
      <c r="E203" s="23"/>
      <c r="F203" s="23"/>
      <c r="G203" s="23"/>
      <c r="H203" s="50">
        <v>11.5</v>
      </c>
      <c r="I203" s="50">
        <v>10</v>
      </c>
      <c r="J203" s="50">
        <f t="shared" si="57"/>
        <v>115</v>
      </c>
      <c r="K203" s="25" t="s">
        <v>9</v>
      </c>
      <c r="L203" s="25" t="s">
        <v>9</v>
      </c>
      <c r="M203" s="25" t="s">
        <v>9</v>
      </c>
      <c r="N203" s="25" t="s">
        <v>21</v>
      </c>
      <c r="O203" s="25" t="s">
        <v>9</v>
      </c>
      <c r="P203" s="25" t="s">
        <v>21</v>
      </c>
      <c r="Q203" s="25" t="s">
        <v>9</v>
      </c>
      <c r="R203" s="62">
        <v>360</v>
      </c>
      <c r="S203" s="62">
        <v>1716</v>
      </c>
    </row>
    <row r="204" spans="1:19" x14ac:dyDescent="0.25">
      <c r="A204" s="21" t="s">
        <v>192</v>
      </c>
      <c r="B204" s="21" t="s">
        <v>538</v>
      </c>
      <c r="C204" s="12" t="str">
        <f t="shared" si="61"/>
        <v>Graeae Theatre Company: Creative Hub</v>
      </c>
      <c r="D204" s="74">
        <f>1.2*39</f>
        <v>46.8</v>
      </c>
      <c r="E204" s="23">
        <f t="shared" ref="E204:E213" si="64">H204*3.2808399</f>
        <v>22.965879300000001</v>
      </c>
      <c r="F204" s="23">
        <f t="shared" ref="F204:F213" si="65">I204*3.2808399</f>
        <v>13.123359600000001</v>
      </c>
      <c r="G204" s="23">
        <f t="shared" ref="G204:G214" si="66">E204*F204</f>
        <v>301.38949258409633</v>
      </c>
      <c r="H204" s="51">
        <v>7</v>
      </c>
      <c r="I204" s="51">
        <v>4</v>
      </c>
      <c r="J204" s="51">
        <f t="shared" si="57"/>
        <v>28</v>
      </c>
      <c r="K204" s="23" t="s">
        <v>9</v>
      </c>
      <c r="L204" s="23" t="s">
        <v>9</v>
      </c>
      <c r="M204" s="23" t="s">
        <v>21</v>
      </c>
      <c r="N204" s="23" t="s">
        <v>21</v>
      </c>
      <c r="O204" s="23" t="s">
        <v>21</v>
      </c>
      <c r="P204" s="23" t="s">
        <v>21</v>
      </c>
      <c r="Q204" s="23" t="s">
        <v>21</v>
      </c>
      <c r="R204" s="74">
        <f>1.2*200</f>
        <v>240</v>
      </c>
      <c r="S204" s="73">
        <f>R204*5</f>
        <v>1200</v>
      </c>
    </row>
    <row r="205" spans="1:19" x14ac:dyDescent="0.25">
      <c r="A205" s="6" t="s">
        <v>757</v>
      </c>
      <c r="B205" s="6" t="s">
        <v>757</v>
      </c>
      <c r="C205" s="21" t="str">
        <f t="shared" si="61"/>
        <v>Anonymous: Anonymous</v>
      </c>
      <c r="D205" s="62">
        <v>48</v>
      </c>
      <c r="E205" s="13">
        <f t="shared" si="64"/>
        <v>40.68241476</v>
      </c>
      <c r="F205" s="13">
        <f t="shared" si="65"/>
        <v>20.997375360000003</v>
      </c>
      <c r="G205" s="54">
        <f t="shared" si="66"/>
        <v>854.2239332669244</v>
      </c>
      <c r="H205" s="51">
        <v>12.4</v>
      </c>
      <c r="I205" s="51">
        <v>6.4</v>
      </c>
      <c r="J205" s="51">
        <f t="shared" si="57"/>
        <v>79.360000000000014</v>
      </c>
      <c r="K205" s="25" t="s">
        <v>21</v>
      </c>
      <c r="L205" s="25" t="s">
        <v>21</v>
      </c>
      <c r="M205" s="25" t="s">
        <v>21</v>
      </c>
      <c r="N205" s="25" t="s">
        <v>21</v>
      </c>
      <c r="O205" s="25" t="s">
        <v>21</v>
      </c>
      <c r="P205" s="25" t="s">
        <v>21</v>
      </c>
      <c r="Q205" s="25" t="s">
        <v>21</v>
      </c>
      <c r="R205" s="62">
        <v>216</v>
      </c>
      <c r="S205" s="62">
        <f>750*1.2</f>
        <v>900</v>
      </c>
    </row>
    <row r="206" spans="1:19" x14ac:dyDescent="0.25">
      <c r="A206" s="12" t="s">
        <v>153</v>
      </c>
      <c r="B206" s="21" t="s">
        <v>92</v>
      </c>
      <c r="C206" s="12" t="str">
        <f t="shared" si="61"/>
        <v>Danceworks: Studio 5</v>
      </c>
      <c r="D206" s="74">
        <v>48</v>
      </c>
      <c r="E206" s="23">
        <f t="shared" si="64"/>
        <v>36.089238899999998</v>
      </c>
      <c r="F206" s="23">
        <f t="shared" si="65"/>
        <v>20.997375360000003</v>
      </c>
      <c r="G206" s="17">
        <f t="shared" si="66"/>
        <v>757.77929564001352</v>
      </c>
      <c r="H206" s="51">
        <v>11</v>
      </c>
      <c r="I206" s="51">
        <v>6.4</v>
      </c>
      <c r="J206" s="37">
        <f t="shared" si="57"/>
        <v>70.400000000000006</v>
      </c>
      <c r="K206" s="23" t="s">
        <v>21</v>
      </c>
      <c r="L206" s="23" t="s">
        <v>21</v>
      </c>
      <c r="M206" s="23" t="s">
        <v>9</v>
      </c>
      <c r="N206" s="23" t="s">
        <v>21</v>
      </c>
      <c r="O206" s="23" t="s">
        <v>9</v>
      </c>
      <c r="P206" s="23" t="s">
        <v>9</v>
      </c>
      <c r="Q206" s="23" t="s">
        <v>9</v>
      </c>
      <c r="R206" s="74">
        <v>360</v>
      </c>
      <c r="S206" s="74">
        <v>1740</v>
      </c>
    </row>
    <row r="207" spans="1:19" x14ac:dyDescent="0.25">
      <c r="A207" s="6" t="s">
        <v>361</v>
      </c>
      <c r="B207" s="25" t="s">
        <v>369</v>
      </c>
      <c r="C207" s="12" t="str">
        <f t="shared" si="61"/>
        <v>RADA: B25</v>
      </c>
      <c r="D207" s="62">
        <v>48</v>
      </c>
      <c r="E207" s="23">
        <f t="shared" si="64"/>
        <v>37.72965885</v>
      </c>
      <c r="F207" s="23">
        <f t="shared" si="65"/>
        <v>26.246719200000001</v>
      </c>
      <c r="G207" s="23">
        <f t="shared" si="66"/>
        <v>990.27976134774497</v>
      </c>
      <c r="H207" s="50">
        <v>11.5</v>
      </c>
      <c r="I207" s="50">
        <v>8</v>
      </c>
      <c r="J207" s="50">
        <f t="shared" si="57"/>
        <v>92</v>
      </c>
      <c r="K207" s="8" t="s">
        <v>21</v>
      </c>
      <c r="L207" s="8" t="s">
        <v>21</v>
      </c>
      <c r="M207" s="8" t="s">
        <v>9</v>
      </c>
      <c r="N207" s="8" t="s">
        <v>21</v>
      </c>
      <c r="O207" s="8" t="s">
        <v>9</v>
      </c>
      <c r="P207" s="8" t="s">
        <v>9</v>
      </c>
      <c r="Q207" s="8" t="s">
        <v>9</v>
      </c>
      <c r="R207" s="62">
        <v>348</v>
      </c>
      <c r="S207" s="71">
        <f t="shared" ref="S207:S212" si="67">R207*5</f>
        <v>1740</v>
      </c>
    </row>
    <row r="208" spans="1:19" x14ac:dyDescent="0.25">
      <c r="A208" s="6" t="s">
        <v>361</v>
      </c>
      <c r="B208" s="25" t="s">
        <v>379</v>
      </c>
      <c r="C208" s="12" t="str">
        <f t="shared" si="61"/>
        <v>RADA: GBS Studio</v>
      </c>
      <c r="D208" s="62">
        <v>48</v>
      </c>
      <c r="E208" s="23">
        <f t="shared" si="64"/>
        <v>36.745406879999997</v>
      </c>
      <c r="F208" s="23">
        <f t="shared" si="65"/>
        <v>18.700787430000002</v>
      </c>
      <c r="G208" s="23">
        <f t="shared" si="66"/>
        <v>687.16804309173949</v>
      </c>
      <c r="H208" s="50">
        <v>11.2</v>
      </c>
      <c r="I208" s="50">
        <v>5.7</v>
      </c>
      <c r="J208" s="50">
        <f t="shared" si="57"/>
        <v>63.839999999999996</v>
      </c>
      <c r="K208" s="8" t="s">
        <v>21</v>
      </c>
      <c r="L208" s="8" t="s">
        <v>21</v>
      </c>
      <c r="M208" s="8" t="s">
        <v>9</v>
      </c>
      <c r="N208" s="8" t="s">
        <v>21</v>
      </c>
      <c r="O208" s="8" t="s">
        <v>9</v>
      </c>
      <c r="P208" s="8" t="s">
        <v>9</v>
      </c>
      <c r="Q208" s="8" t="s">
        <v>21</v>
      </c>
      <c r="R208" s="62">
        <v>348</v>
      </c>
      <c r="S208" s="71">
        <f t="shared" si="67"/>
        <v>1740</v>
      </c>
    </row>
    <row r="209" spans="1:19" x14ac:dyDescent="0.25">
      <c r="A209" s="6" t="s">
        <v>361</v>
      </c>
      <c r="B209" s="25" t="s">
        <v>381</v>
      </c>
      <c r="C209" s="12" t="str">
        <f t="shared" si="61"/>
        <v>RADA: Jerwood Vanburgh</v>
      </c>
      <c r="D209" s="62">
        <v>48</v>
      </c>
      <c r="E209" s="23">
        <f t="shared" si="64"/>
        <v>37.72965885</v>
      </c>
      <c r="F209" s="23">
        <f t="shared" si="65"/>
        <v>24.606299249999999</v>
      </c>
      <c r="G209" s="23">
        <f t="shared" si="66"/>
        <v>928.38727626351078</v>
      </c>
      <c r="H209" s="50">
        <v>11.5</v>
      </c>
      <c r="I209" s="50">
        <v>7.5</v>
      </c>
      <c r="J209" s="50">
        <f t="shared" ref="J209:J240" si="68">H209*I209</f>
        <v>86.25</v>
      </c>
      <c r="K209" s="8" t="s">
        <v>21</v>
      </c>
      <c r="L209" s="8" t="s">
        <v>21</v>
      </c>
      <c r="M209" s="8" t="s">
        <v>9</v>
      </c>
      <c r="N209" s="8" t="s">
        <v>21</v>
      </c>
      <c r="O209" s="8" t="s">
        <v>9</v>
      </c>
      <c r="P209" s="8" t="s">
        <v>9</v>
      </c>
      <c r="Q209" s="8" t="s">
        <v>21</v>
      </c>
      <c r="R209" s="62">
        <v>348</v>
      </c>
      <c r="S209" s="71">
        <f t="shared" si="67"/>
        <v>1740</v>
      </c>
    </row>
    <row r="210" spans="1:19" x14ac:dyDescent="0.25">
      <c r="A210" s="6" t="s">
        <v>710</v>
      </c>
      <c r="B210" s="25" t="s">
        <v>716</v>
      </c>
      <c r="C210" s="12" t="str">
        <f t="shared" si="61"/>
        <v>Royal Academy of Dance: Ashton</v>
      </c>
      <c r="D210" s="62">
        <v>48</v>
      </c>
      <c r="E210" s="23">
        <f t="shared" si="64"/>
        <v>124.6719162</v>
      </c>
      <c r="F210" s="23">
        <f t="shared" si="65"/>
        <v>164.04199500000001</v>
      </c>
      <c r="G210" s="23">
        <f t="shared" si="66"/>
        <v>20451.429853920821</v>
      </c>
      <c r="H210" s="50">
        <v>38</v>
      </c>
      <c r="I210" s="50">
        <v>50</v>
      </c>
      <c r="J210" s="50">
        <f t="shared" si="68"/>
        <v>1900</v>
      </c>
      <c r="K210" s="25" t="s">
        <v>9</v>
      </c>
      <c r="L210" s="25" t="s">
        <v>9</v>
      </c>
      <c r="M210" s="25" t="s">
        <v>9</v>
      </c>
      <c r="N210" s="25" t="s">
        <v>21</v>
      </c>
      <c r="O210" s="25" t="s">
        <v>9</v>
      </c>
      <c r="P210" s="25" t="s">
        <v>21</v>
      </c>
      <c r="Q210" s="25" t="s">
        <v>9</v>
      </c>
      <c r="R210" s="71">
        <f>D210*8</f>
        <v>384</v>
      </c>
      <c r="S210" s="71">
        <f t="shared" si="67"/>
        <v>1920</v>
      </c>
    </row>
    <row r="211" spans="1:19" x14ac:dyDescent="0.25">
      <c r="A211" s="6" t="s">
        <v>710</v>
      </c>
      <c r="B211" s="25" t="s">
        <v>720</v>
      </c>
      <c r="C211" s="12" t="str">
        <f t="shared" si="61"/>
        <v>Royal Academy of Dance: De Valois</v>
      </c>
      <c r="D211" s="62">
        <v>48</v>
      </c>
      <c r="E211" s="23">
        <f t="shared" si="64"/>
        <v>38.057742840000003</v>
      </c>
      <c r="F211" s="23">
        <f t="shared" si="65"/>
        <v>54.790026330000003</v>
      </c>
      <c r="G211" s="23">
        <f t="shared" si="66"/>
        <v>2085.1847322639692</v>
      </c>
      <c r="H211" s="50">
        <v>11.6</v>
      </c>
      <c r="I211" s="50">
        <v>16.7</v>
      </c>
      <c r="J211" s="50">
        <f t="shared" si="68"/>
        <v>193.72</v>
      </c>
      <c r="K211" s="25" t="s">
        <v>9</v>
      </c>
      <c r="L211" s="25" t="s">
        <v>9</v>
      </c>
      <c r="M211" s="25" t="s">
        <v>9</v>
      </c>
      <c r="N211" s="25" t="s">
        <v>21</v>
      </c>
      <c r="O211" s="25" t="s">
        <v>9</v>
      </c>
      <c r="P211" s="25" t="s">
        <v>21</v>
      </c>
      <c r="Q211" s="25" t="s">
        <v>9</v>
      </c>
      <c r="R211" s="71">
        <f>D211*8</f>
        <v>384</v>
      </c>
      <c r="S211" s="71">
        <f t="shared" si="67"/>
        <v>1920</v>
      </c>
    </row>
    <row r="212" spans="1:19" x14ac:dyDescent="0.25">
      <c r="A212" s="21" t="s">
        <v>282</v>
      </c>
      <c r="B212" s="12" t="s">
        <v>285</v>
      </c>
      <c r="C212" s="12" t="str">
        <f t="shared" si="61"/>
        <v>Tricycle Theatre : Baldwin Studio</v>
      </c>
      <c r="D212" s="74">
        <f>40*1.2</f>
        <v>48</v>
      </c>
      <c r="E212" s="23">
        <f t="shared" si="64"/>
        <v>22.309711320000002</v>
      </c>
      <c r="F212" s="23">
        <f t="shared" si="65"/>
        <v>27.887139150000003</v>
      </c>
      <c r="G212" s="17">
        <f t="shared" si="66"/>
        <v>622.15402397717025</v>
      </c>
      <c r="H212" s="37">
        <v>6.8</v>
      </c>
      <c r="I212" s="37">
        <v>8.5</v>
      </c>
      <c r="J212" s="37">
        <f t="shared" si="68"/>
        <v>57.8</v>
      </c>
      <c r="K212" s="12" t="s">
        <v>9</v>
      </c>
      <c r="L212" s="12" t="s">
        <v>9</v>
      </c>
      <c r="M212" s="12" t="s">
        <v>21</v>
      </c>
      <c r="N212" s="12" t="s">
        <v>9</v>
      </c>
      <c r="O212" s="12" t="s">
        <v>21</v>
      </c>
      <c r="P212" s="12" t="s">
        <v>21</v>
      </c>
      <c r="Q212" s="12" t="s">
        <v>21</v>
      </c>
      <c r="R212" s="71">
        <f>D212*8</f>
        <v>384</v>
      </c>
      <c r="S212" s="71">
        <f t="shared" si="67"/>
        <v>1920</v>
      </c>
    </row>
    <row r="213" spans="1:19" x14ac:dyDescent="0.25">
      <c r="A213" s="21" t="s">
        <v>192</v>
      </c>
      <c r="B213" s="21" t="s">
        <v>253</v>
      </c>
      <c r="C213" s="12" t="str">
        <f t="shared" si="61"/>
        <v>Graeae Theatre Company: Rehearsal Room</v>
      </c>
      <c r="D213" s="73">
        <f>R213/8</f>
        <v>49.5</v>
      </c>
      <c r="E213" s="23">
        <f t="shared" si="64"/>
        <v>35.104986930000003</v>
      </c>
      <c r="F213" s="23">
        <f t="shared" si="65"/>
        <v>27.887139150000003</v>
      </c>
      <c r="G213" s="23">
        <f t="shared" si="66"/>
        <v>978.97765537584144</v>
      </c>
      <c r="H213" s="51">
        <v>10.7</v>
      </c>
      <c r="I213" s="51">
        <v>8.5</v>
      </c>
      <c r="J213" s="51">
        <f t="shared" si="68"/>
        <v>90.949999999999989</v>
      </c>
      <c r="K213" s="23" t="s">
        <v>9</v>
      </c>
      <c r="L213" s="23" t="s">
        <v>9</v>
      </c>
      <c r="M213" s="23" t="s">
        <v>9</v>
      </c>
      <c r="N213" s="23" t="s">
        <v>9</v>
      </c>
      <c r="O213" s="23" t="s">
        <v>9</v>
      </c>
      <c r="P213" s="23" t="s">
        <v>21</v>
      </c>
      <c r="Q213" s="23" t="s">
        <v>21</v>
      </c>
      <c r="R213" s="62">
        <v>396</v>
      </c>
      <c r="S213" s="62">
        <v>1122</v>
      </c>
    </row>
    <row r="214" spans="1:19" x14ac:dyDescent="0.25">
      <c r="A214" s="21" t="s">
        <v>227</v>
      </c>
      <c r="B214" s="12" t="s">
        <v>237</v>
      </c>
      <c r="C214" s="12" t="str">
        <f t="shared" si="61"/>
        <v>Jerwood Space: Space 7</v>
      </c>
      <c r="D214" s="74">
        <v>49.8</v>
      </c>
      <c r="E214" s="12">
        <v>53</v>
      </c>
      <c r="F214" s="12">
        <v>51</v>
      </c>
      <c r="G214" s="17">
        <f t="shared" si="66"/>
        <v>2703</v>
      </c>
      <c r="H214" s="37">
        <v>16.3</v>
      </c>
      <c r="I214" s="37">
        <v>15.6</v>
      </c>
      <c r="J214" s="37">
        <f t="shared" si="68"/>
        <v>254.28</v>
      </c>
      <c r="K214" s="12" t="s">
        <v>9</v>
      </c>
      <c r="L214" s="12" t="s">
        <v>21</v>
      </c>
      <c r="M214" s="12" t="s">
        <v>9</v>
      </c>
      <c r="N214" s="12" t="s">
        <v>9</v>
      </c>
      <c r="O214" s="12" t="s">
        <v>9</v>
      </c>
      <c r="P214" s="12" t="s">
        <v>9</v>
      </c>
      <c r="Q214" s="12" t="s">
        <v>9</v>
      </c>
      <c r="R214" s="74">
        <v>378</v>
      </c>
      <c r="S214" s="74">
        <v>1793</v>
      </c>
    </row>
    <row r="215" spans="1:19" x14ac:dyDescent="0.25">
      <c r="A215" s="6" t="s">
        <v>472</v>
      </c>
      <c r="B215" s="8" t="s">
        <v>137</v>
      </c>
      <c r="C215" s="12" t="str">
        <f t="shared" si="61"/>
        <v>Brady Arts and Community Centre: Main Hall</v>
      </c>
      <c r="D215" s="62">
        <v>50</v>
      </c>
      <c r="E215" s="13"/>
      <c r="F215" s="13"/>
      <c r="G215" s="14"/>
      <c r="H215" s="50">
        <v>13</v>
      </c>
      <c r="I215" s="50">
        <v>8.5</v>
      </c>
      <c r="J215" s="50">
        <f t="shared" si="68"/>
        <v>110.5</v>
      </c>
      <c r="K215" s="8" t="s">
        <v>21</v>
      </c>
      <c r="L215" s="8" t="s">
        <v>21</v>
      </c>
      <c r="M215" s="8" t="s">
        <v>9</v>
      </c>
      <c r="N215" s="8" t="s">
        <v>21</v>
      </c>
      <c r="O215" s="8" t="s">
        <v>9</v>
      </c>
      <c r="P215" s="8" t="s">
        <v>21</v>
      </c>
      <c r="Q215" s="8" t="s">
        <v>21</v>
      </c>
      <c r="R215" s="71">
        <f>D215*8</f>
        <v>400</v>
      </c>
      <c r="S215" s="71">
        <f>R215*5</f>
        <v>2000</v>
      </c>
    </row>
    <row r="216" spans="1:19" x14ac:dyDescent="0.25">
      <c r="A216" s="21" t="s">
        <v>300</v>
      </c>
      <c r="B216" s="21" t="s">
        <v>307</v>
      </c>
      <c r="C216" s="12" t="str">
        <f t="shared" si="61"/>
        <v>October Gallery: Theatre Showroom</v>
      </c>
      <c r="D216" s="74">
        <v>50</v>
      </c>
      <c r="E216" s="23">
        <f t="shared" ref="E216:F218" si="69">H216*3.2808399</f>
        <v>50.85301845</v>
      </c>
      <c r="F216" s="23">
        <f t="shared" si="69"/>
        <v>18.044619449999999</v>
      </c>
      <c r="G216" s="23">
        <f>E216*F216</f>
        <v>917.62336581407885</v>
      </c>
      <c r="H216" s="51">
        <v>15.5</v>
      </c>
      <c r="I216" s="51">
        <v>5.5</v>
      </c>
      <c r="J216" s="51">
        <f t="shared" si="68"/>
        <v>85.25</v>
      </c>
      <c r="K216" s="21" t="s">
        <v>9</v>
      </c>
      <c r="L216" s="21" t="s">
        <v>21</v>
      </c>
      <c r="M216" s="21" t="s">
        <v>9</v>
      </c>
      <c r="N216" s="21" t="s">
        <v>21</v>
      </c>
      <c r="O216" s="21" t="s">
        <v>21</v>
      </c>
      <c r="P216" s="21" t="s">
        <v>9</v>
      </c>
      <c r="Q216" s="21" t="s">
        <v>21</v>
      </c>
      <c r="R216" s="73">
        <f>D216*8</f>
        <v>400</v>
      </c>
      <c r="S216" s="73">
        <f>R216*5</f>
        <v>2000</v>
      </c>
    </row>
    <row r="217" spans="1:19" x14ac:dyDescent="0.25">
      <c r="A217" s="21" t="s">
        <v>300</v>
      </c>
      <c r="B217" s="21" t="s">
        <v>308</v>
      </c>
      <c r="C217" s="12" t="str">
        <f t="shared" si="61"/>
        <v>October Gallery: Club Room</v>
      </c>
      <c r="D217" s="74">
        <v>50</v>
      </c>
      <c r="E217" s="23">
        <f t="shared" si="69"/>
        <v>50.85301845</v>
      </c>
      <c r="F217" s="23">
        <f t="shared" si="69"/>
        <v>18.044619449999999</v>
      </c>
      <c r="G217" s="23">
        <f>E217*F217</f>
        <v>917.62336581407885</v>
      </c>
      <c r="H217" s="51">
        <v>15.5</v>
      </c>
      <c r="I217" s="51">
        <v>5.5</v>
      </c>
      <c r="J217" s="51">
        <f t="shared" si="68"/>
        <v>85.25</v>
      </c>
      <c r="K217" s="21" t="s">
        <v>21</v>
      </c>
      <c r="L217" s="21" t="s">
        <v>21</v>
      </c>
      <c r="M217" s="21" t="s">
        <v>21</v>
      </c>
      <c r="N217" s="21" t="s">
        <v>21</v>
      </c>
      <c r="O217" s="21" t="s">
        <v>21</v>
      </c>
      <c r="P217" s="21" t="s">
        <v>21</v>
      </c>
      <c r="Q217" s="21" t="s">
        <v>21</v>
      </c>
      <c r="R217" s="73">
        <f>D217*8</f>
        <v>400</v>
      </c>
      <c r="S217" s="73">
        <f>R217*5</f>
        <v>2000</v>
      </c>
    </row>
    <row r="218" spans="1:19" x14ac:dyDescent="0.25">
      <c r="A218" s="6" t="s">
        <v>530</v>
      </c>
      <c r="B218" s="8" t="s">
        <v>536</v>
      </c>
      <c r="C218" s="12" t="str">
        <f t="shared" si="61"/>
        <v>St James' Church Piccadilly: Conference Room</v>
      </c>
      <c r="D218" s="85">
        <v>50</v>
      </c>
      <c r="E218" s="13">
        <f t="shared" si="69"/>
        <v>32.808399000000001</v>
      </c>
      <c r="F218" s="13">
        <f t="shared" si="69"/>
        <v>24.606299249999999</v>
      </c>
      <c r="G218" s="14">
        <f>E218*F218</f>
        <v>807.29328370740075</v>
      </c>
      <c r="H218" s="50">
        <v>10</v>
      </c>
      <c r="I218" s="50">
        <v>7.5</v>
      </c>
      <c r="J218" s="50">
        <f t="shared" si="68"/>
        <v>75</v>
      </c>
      <c r="K218" s="8" t="s">
        <v>9</v>
      </c>
      <c r="L218" s="8" t="s">
        <v>21</v>
      </c>
      <c r="M218" s="8" t="s">
        <v>21</v>
      </c>
      <c r="N218" s="8" t="s">
        <v>21</v>
      </c>
      <c r="O218" s="8" t="s">
        <v>21</v>
      </c>
      <c r="P218" s="57" t="s">
        <v>9</v>
      </c>
      <c r="Q218" s="57" t="s">
        <v>21</v>
      </c>
      <c r="R218" s="67">
        <f>D218*8</f>
        <v>400</v>
      </c>
      <c r="S218" s="71">
        <f>R218*5</f>
        <v>2000</v>
      </c>
    </row>
    <row r="219" spans="1:19" x14ac:dyDescent="0.25">
      <c r="A219" s="6" t="s">
        <v>724</v>
      </c>
      <c r="B219" s="25" t="s">
        <v>730</v>
      </c>
      <c r="C219" s="12" t="str">
        <f t="shared" ref="C219:C250" si="70">A219&amp;": "&amp;B219</f>
        <v>Sadler's Wells: Space A</v>
      </c>
      <c r="D219" s="71">
        <f>R219/8</f>
        <v>51</v>
      </c>
      <c r="E219" s="23"/>
      <c r="F219" s="23"/>
      <c r="G219" s="23"/>
      <c r="H219" s="50">
        <v>16.5</v>
      </c>
      <c r="I219" s="50">
        <v>14.5</v>
      </c>
      <c r="J219" s="50">
        <f t="shared" si="68"/>
        <v>239.25</v>
      </c>
      <c r="K219" s="25" t="s">
        <v>9</v>
      </c>
      <c r="L219" s="25" t="s">
        <v>9</v>
      </c>
      <c r="M219" s="25" t="s">
        <v>9</v>
      </c>
      <c r="N219" s="25" t="s">
        <v>21</v>
      </c>
      <c r="O219" s="25" t="s">
        <v>9</v>
      </c>
      <c r="P219" s="25" t="s">
        <v>21</v>
      </c>
      <c r="Q219" s="25" t="s">
        <v>9</v>
      </c>
      <c r="R219" s="62">
        <v>408</v>
      </c>
      <c r="S219" s="62">
        <v>1980</v>
      </c>
    </row>
    <row r="220" spans="1:19" x14ac:dyDescent="0.25">
      <c r="A220" s="21" t="s">
        <v>331</v>
      </c>
      <c r="B220" s="12" t="s">
        <v>337</v>
      </c>
      <c r="C220" s="12" t="str">
        <f t="shared" si="70"/>
        <v>Pineapple: Studio 9</v>
      </c>
      <c r="D220" s="62">
        <v>52.8</v>
      </c>
      <c r="E220" s="23">
        <f>H220*3.2808399</f>
        <v>32.808399000000001</v>
      </c>
      <c r="F220" s="23">
        <f>I220*3.2808399</f>
        <v>42.650918700000005</v>
      </c>
      <c r="G220" s="23">
        <f>E220*F220</f>
        <v>1399.3083584261615</v>
      </c>
      <c r="H220" s="37">
        <v>10</v>
      </c>
      <c r="I220" s="37">
        <v>13</v>
      </c>
      <c r="J220" s="37">
        <f t="shared" si="68"/>
        <v>130</v>
      </c>
      <c r="K220" s="12" t="s">
        <v>21</v>
      </c>
      <c r="L220" s="12" t="s">
        <v>21</v>
      </c>
      <c r="M220" s="12" t="s">
        <v>9</v>
      </c>
      <c r="N220" s="12" t="s">
        <v>21</v>
      </c>
      <c r="O220" s="12" t="s">
        <v>9</v>
      </c>
      <c r="P220" s="12" t="s">
        <v>9</v>
      </c>
      <c r="Q220" s="12" t="s">
        <v>9</v>
      </c>
      <c r="R220" s="71">
        <f>D220*8</f>
        <v>422.4</v>
      </c>
      <c r="S220" s="71">
        <f>R220*5</f>
        <v>2112</v>
      </c>
    </row>
    <row r="221" spans="1:19" x14ac:dyDescent="0.25">
      <c r="A221" s="21" t="s">
        <v>331</v>
      </c>
      <c r="B221" s="12" t="s">
        <v>338</v>
      </c>
      <c r="C221" s="12" t="str">
        <f t="shared" si="70"/>
        <v>Pineapple: Studio 12</v>
      </c>
      <c r="D221" s="62">
        <v>52.8</v>
      </c>
      <c r="E221" s="23">
        <f>H221*3.2808399</f>
        <v>32.808399000000001</v>
      </c>
      <c r="F221" s="23">
        <f>I221*3.2808399</f>
        <v>42.650918700000005</v>
      </c>
      <c r="G221" s="23">
        <f>E221*F221</f>
        <v>1399.3083584261615</v>
      </c>
      <c r="H221" s="37">
        <v>10</v>
      </c>
      <c r="I221" s="37">
        <v>13</v>
      </c>
      <c r="J221" s="37">
        <f t="shared" si="68"/>
        <v>130</v>
      </c>
      <c r="K221" s="12" t="s">
        <v>21</v>
      </c>
      <c r="L221" s="12" t="s">
        <v>21</v>
      </c>
      <c r="M221" s="12" t="s">
        <v>9</v>
      </c>
      <c r="N221" s="12" t="s">
        <v>21</v>
      </c>
      <c r="O221" s="12" t="s">
        <v>9</v>
      </c>
      <c r="P221" s="12" t="s">
        <v>9</v>
      </c>
      <c r="Q221" s="12" t="s">
        <v>9</v>
      </c>
      <c r="R221" s="71">
        <f>D221*8</f>
        <v>422.4</v>
      </c>
      <c r="S221" s="71">
        <f>R221*5</f>
        <v>2112</v>
      </c>
    </row>
    <row r="222" spans="1:19" x14ac:dyDescent="0.25">
      <c r="A222" s="12" t="s">
        <v>612</v>
      </c>
      <c r="B222" s="21" t="s">
        <v>89</v>
      </c>
      <c r="C222" s="12" t="str">
        <f t="shared" si="70"/>
        <v>Glasshill Studios: Studio 3</v>
      </c>
      <c r="D222" s="71">
        <f>R222/8</f>
        <v>53.55</v>
      </c>
      <c r="E222" s="12"/>
      <c r="F222" s="12"/>
      <c r="G222" s="17"/>
      <c r="H222" s="51">
        <v>12.9</v>
      </c>
      <c r="I222" s="51">
        <v>8.9</v>
      </c>
      <c r="J222" s="37">
        <f t="shared" si="68"/>
        <v>114.81</v>
      </c>
      <c r="K222" s="23" t="s">
        <v>9</v>
      </c>
      <c r="L222" s="23" t="s">
        <v>21</v>
      </c>
      <c r="M222" s="23" t="s">
        <v>9</v>
      </c>
      <c r="N222" s="23" t="s">
        <v>21</v>
      </c>
      <c r="O222" s="23" t="s">
        <v>9</v>
      </c>
      <c r="P222" s="23" t="s">
        <v>9</v>
      </c>
      <c r="Q222" s="23" t="s">
        <v>9</v>
      </c>
      <c r="R222" s="62">
        <v>428.4</v>
      </c>
      <c r="S222" s="62">
        <v>2128.7999999999997</v>
      </c>
    </row>
    <row r="223" spans="1:19" x14ac:dyDescent="0.25">
      <c r="A223" s="12" t="s">
        <v>153</v>
      </c>
      <c r="B223" s="21" t="s">
        <v>100</v>
      </c>
      <c r="C223" s="12" t="str">
        <f t="shared" si="70"/>
        <v>Danceworks: Studio 1</v>
      </c>
      <c r="D223" s="74">
        <v>54</v>
      </c>
      <c r="E223" s="23">
        <f t="shared" ref="E223:F225" si="71">H223*3.2808399</f>
        <v>36.089238899999998</v>
      </c>
      <c r="F223" s="23">
        <f t="shared" si="71"/>
        <v>32.808399000000001</v>
      </c>
      <c r="G223" s="17">
        <f t="shared" ref="G223:G232" si="72">E223*F223</f>
        <v>1184.030149437521</v>
      </c>
      <c r="H223" s="51">
        <v>11</v>
      </c>
      <c r="I223" s="51">
        <v>10</v>
      </c>
      <c r="J223" s="37">
        <f t="shared" si="68"/>
        <v>110</v>
      </c>
      <c r="K223" s="23" t="s">
        <v>21</v>
      </c>
      <c r="L223" s="23" t="s">
        <v>21</v>
      </c>
      <c r="M223" s="23" t="s">
        <v>9</v>
      </c>
      <c r="N223" s="23" t="s">
        <v>21</v>
      </c>
      <c r="O223" s="23" t="s">
        <v>9</v>
      </c>
      <c r="P223" s="23" t="s">
        <v>9</v>
      </c>
      <c r="Q223" s="23" t="s">
        <v>9</v>
      </c>
      <c r="R223" s="74">
        <v>408</v>
      </c>
      <c r="S223" s="74">
        <v>1920</v>
      </c>
    </row>
    <row r="224" spans="1:19" x14ac:dyDescent="0.25">
      <c r="A224" s="21" t="s">
        <v>331</v>
      </c>
      <c r="B224" s="12" t="s">
        <v>100</v>
      </c>
      <c r="C224" s="12" t="str">
        <f t="shared" si="70"/>
        <v>Pineapple: Studio 1</v>
      </c>
      <c r="D224" s="62">
        <v>54</v>
      </c>
      <c r="E224" s="23">
        <f t="shared" si="71"/>
        <v>32.808399000000001</v>
      </c>
      <c r="F224" s="23">
        <f t="shared" si="71"/>
        <v>36.089238899999998</v>
      </c>
      <c r="G224" s="23">
        <f t="shared" si="72"/>
        <v>1184.030149437521</v>
      </c>
      <c r="H224" s="37">
        <v>10</v>
      </c>
      <c r="I224" s="37">
        <v>11</v>
      </c>
      <c r="J224" s="37">
        <f t="shared" si="68"/>
        <v>110</v>
      </c>
      <c r="K224" s="12" t="s">
        <v>21</v>
      </c>
      <c r="L224" s="12" t="s">
        <v>21</v>
      </c>
      <c r="M224" s="12" t="s">
        <v>9</v>
      </c>
      <c r="N224" s="12" t="s">
        <v>21</v>
      </c>
      <c r="O224" s="12" t="s">
        <v>9</v>
      </c>
      <c r="P224" s="12" t="s">
        <v>9</v>
      </c>
      <c r="Q224" s="12" t="s">
        <v>9</v>
      </c>
      <c r="R224" s="71">
        <f>D224*8</f>
        <v>432</v>
      </c>
      <c r="S224" s="71">
        <f>R224*5</f>
        <v>2160</v>
      </c>
    </row>
    <row r="225" spans="1:19" x14ac:dyDescent="0.25">
      <c r="A225" s="6" t="s">
        <v>710</v>
      </c>
      <c r="B225" s="25" t="s">
        <v>722</v>
      </c>
      <c r="C225" s="12" t="str">
        <f t="shared" si="70"/>
        <v>Royal Academy of Dance: Genée</v>
      </c>
      <c r="D225" s="62">
        <v>54</v>
      </c>
      <c r="E225" s="23">
        <f t="shared" si="71"/>
        <v>43.963254660000004</v>
      </c>
      <c r="F225" s="23">
        <f t="shared" si="71"/>
        <v>47.90026254</v>
      </c>
      <c r="G225" s="23">
        <f t="shared" si="72"/>
        <v>2105.8514403268787</v>
      </c>
      <c r="H225" s="50">
        <v>13.4</v>
      </c>
      <c r="I225" s="50">
        <v>14.6</v>
      </c>
      <c r="J225" s="50">
        <f t="shared" si="68"/>
        <v>195.64</v>
      </c>
      <c r="K225" s="25" t="s">
        <v>9</v>
      </c>
      <c r="L225" s="25" t="s">
        <v>9</v>
      </c>
      <c r="M225" s="25" t="s">
        <v>9</v>
      </c>
      <c r="N225" s="25" t="s">
        <v>21</v>
      </c>
      <c r="O225" s="25" t="s">
        <v>9</v>
      </c>
      <c r="P225" s="25" t="s">
        <v>21</v>
      </c>
      <c r="Q225" s="25" t="s">
        <v>9</v>
      </c>
      <c r="R225" s="71">
        <f>D225*8</f>
        <v>432</v>
      </c>
      <c r="S225" s="71">
        <f>R225*5</f>
        <v>2160</v>
      </c>
    </row>
    <row r="226" spans="1:19" x14ac:dyDescent="0.25">
      <c r="A226" s="21" t="s">
        <v>148</v>
      </c>
      <c r="B226" s="21" t="s">
        <v>137</v>
      </c>
      <c r="C226" s="12" t="str">
        <f t="shared" si="70"/>
        <v>Dragon Hall: Main Hall</v>
      </c>
      <c r="D226" s="71">
        <f>R226/8</f>
        <v>56.875</v>
      </c>
      <c r="E226" s="12">
        <v>43.3</v>
      </c>
      <c r="F226" s="12">
        <v>29.5</v>
      </c>
      <c r="G226" s="17">
        <f t="shared" si="72"/>
        <v>1277.3499999999999</v>
      </c>
      <c r="H226" s="37">
        <v>13.2</v>
      </c>
      <c r="I226" s="37">
        <v>9</v>
      </c>
      <c r="J226" s="37">
        <f t="shared" si="68"/>
        <v>118.8</v>
      </c>
      <c r="K226" s="23" t="s">
        <v>9</v>
      </c>
      <c r="L226" s="23" t="s">
        <v>21</v>
      </c>
      <c r="M226" s="23" t="s">
        <v>9</v>
      </c>
      <c r="N226" s="23" t="s">
        <v>21</v>
      </c>
      <c r="O226" s="23" t="s">
        <v>9</v>
      </c>
      <c r="P226" s="23" t="s">
        <v>9</v>
      </c>
      <c r="Q226" s="23" t="s">
        <v>21</v>
      </c>
      <c r="R226" s="74">
        <v>455</v>
      </c>
      <c r="S226" s="71">
        <f>R226*5</f>
        <v>2275</v>
      </c>
    </row>
    <row r="227" spans="1:19" x14ac:dyDescent="0.25">
      <c r="A227" s="21" t="s">
        <v>262</v>
      </c>
      <c r="B227" s="12" t="s">
        <v>137</v>
      </c>
      <c r="C227" s="12" t="str">
        <f t="shared" si="70"/>
        <v>London Welsh Centre: Main Hall</v>
      </c>
      <c r="D227" s="73">
        <f>R227/8</f>
        <v>56.875</v>
      </c>
      <c r="E227" s="12">
        <v>57</v>
      </c>
      <c r="F227" s="12">
        <v>35</v>
      </c>
      <c r="G227" s="17">
        <f t="shared" si="72"/>
        <v>1995</v>
      </c>
      <c r="H227" s="37">
        <v>17.399999999999999</v>
      </c>
      <c r="I227" s="37">
        <v>10</v>
      </c>
      <c r="J227" s="37">
        <f t="shared" si="68"/>
        <v>174</v>
      </c>
      <c r="K227" s="12" t="s">
        <v>9</v>
      </c>
      <c r="L227" s="12" t="s">
        <v>21</v>
      </c>
      <c r="M227" s="12" t="s">
        <v>21</v>
      </c>
      <c r="N227" s="12" t="s">
        <v>21</v>
      </c>
      <c r="O227" s="12" t="s">
        <v>21</v>
      </c>
      <c r="P227" s="12" t="s">
        <v>9</v>
      </c>
      <c r="Q227" s="12" t="s">
        <v>21</v>
      </c>
      <c r="R227" s="74">
        <v>455</v>
      </c>
      <c r="S227" s="73">
        <f>R227*5</f>
        <v>2275</v>
      </c>
    </row>
    <row r="228" spans="1:19" x14ac:dyDescent="0.25">
      <c r="A228" s="21" t="s">
        <v>81</v>
      </c>
      <c r="B228" s="12" t="s">
        <v>90</v>
      </c>
      <c r="C228" s="12" t="str">
        <f t="shared" si="70"/>
        <v>Artsadmin: Fire Room</v>
      </c>
      <c r="D228" s="73">
        <f>R228/5</f>
        <v>57.6</v>
      </c>
      <c r="E228" s="17">
        <f t="shared" ref="E228:F232" si="73">H228*3.2808399</f>
        <v>39.370078800000002</v>
      </c>
      <c r="F228" s="17">
        <f t="shared" si="73"/>
        <v>19.685039400000001</v>
      </c>
      <c r="G228" s="17">
        <f t="shared" si="72"/>
        <v>775.00155235910483</v>
      </c>
      <c r="H228" s="37">
        <v>12</v>
      </c>
      <c r="I228" s="37">
        <v>6</v>
      </c>
      <c r="J228" s="37">
        <f t="shared" si="68"/>
        <v>72</v>
      </c>
      <c r="K228" s="12" t="s">
        <v>9</v>
      </c>
      <c r="L228" s="12" t="s">
        <v>9</v>
      </c>
      <c r="M228" s="12" t="s">
        <v>21</v>
      </c>
      <c r="N228" s="12" t="s">
        <v>21</v>
      </c>
      <c r="O228" s="12" t="s">
        <v>21</v>
      </c>
      <c r="P228" s="12" t="s">
        <v>9</v>
      </c>
      <c r="Q228" s="12" t="s">
        <v>21</v>
      </c>
      <c r="R228" s="74">
        <f>240*1.2</f>
        <v>288</v>
      </c>
      <c r="S228" s="74">
        <v>980</v>
      </c>
    </row>
    <row r="229" spans="1:19" x14ac:dyDescent="0.25">
      <c r="A229" s="12" t="s">
        <v>153</v>
      </c>
      <c r="B229" s="21" t="s">
        <v>162</v>
      </c>
      <c r="C229" s="12" t="str">
        <f t="shared" si="70"/>
        <v>Danceworks: Studio 10</v>
      </c>
      <c r="D229" s="74">
        <v>60</v>
      </c>
      <c r="E229" s="23">
        <f t="shared" si="73"/>
        <v>39.698162789999998</v>
      </c>
      <c r="F229" s="23">
        <f t="shared" si="73"/>
        <v>31.16797905</v>
      </c>
      <c r="G229" s="17">
        <f t="shared" si="72"/>
        <v>1237.3115061622095</v>
      </c>
      <c r="H229" s="51">
        <v>12.1</v>
      </c>
      <c r="I229" s="51">
        <v>9.5</v>
      </c>
      <c r="J229" s="37">
        <f t="shared" si="68"/>
        <v>114.95</v>
      </c>
      <c r="K229" s="23" t="s">
        <v>21</v>
      </c>
      <c r="L229" s="23" t="s">
        <v>21</v>
      </c>
      <c r="M229" s="23" t="s">
        <v>9</v>
      </c>
      <c r="N229" s="23" t="s">
        <v>21</v>
      </c>
      <c r="O229" s="23" t="s">
        <v>9</v>
      </c>
      <c r="P229" s="23" t="s">
        <v>9</v>
      </c>
      <c r="Q229" s="23" t="s">
        <v>9</v>
      </c>
      <c r="R229" s="74">
        <v>450</v>
      </c>
      <c r="S229" s="74">
        <v>2100</v>
      </c>
    </row>
    <row r="230" spans="1:19" x14ac:dyDescent="0.25">
      <c r="A230" s="12" t="s">
        <v>153</v>
      </c>
      <c r="B230" s="21" t="s">
        <v>163</v>
      </c>
      <c r="C230" s="12" t="str">
        <f t="shared" si="70"/>
        <v>Danceworks: Studio 11</v>
      </c>
      <c r="D230" s="74">
        <v>60</v>
      </c>
      <c r="E230" s="23">
        <f t="shared" si="73"/>
        <v>39.698162789999998</v>
      </c>
      <c r="F230" s="23">
        <f t="shared" si="73"/>
        <v>31.16797905</v>
      </c>
      <c r="G230" s="17">
        <f t="shared" si="72"/>
        <v>1237.3115061622095</v>
      </c>
      <c r="H230" s="51">
        <v>12.1</v>
      </c>
      <c r="I230" s="51">
        <v>9.5</v>
      </c>
      <c r="J230" s="37">
        <f t="shared" si="68"/>
        <v>114.95</v>
      </c>
      <c r="K230" s="23" t="s">
        <v>21</v>
      </c>
      <c r="L230" s="23" t="s">
        <v>21</v>
      </c>
      <c r="M230" s="23" t="s">
        <v>9</v>
      </c>
      <c r="N230" s="23" t="s">
        <v>21</v>
      </c>
      <c r="O230" s="23" t="s">
        <v>9</v>
      </c>
      <c r="P230" s="23" t="s">
        <v>9</v>
      </c>
      <c r="Q230" s="23" t="s">
        <v>9</v>
      </c>
      <c r="R230" s="74">
        <v>450</v>
      </c>
      <c r="S230" s="74">
        <v>2100</v>
      </c>
    </row>
    <row r="231" spans="1:19" x14ac:dyDescent="0.25">
      <c r="A231" s="6" t="s">
        <v>361</v>
      </c>
      <c r="B231" s="25" t="s">
        <v>377</v>
      </c>
      <c r="C231" s="12" t="str">
        <f t="shared" si="70"/>
        <v>RADA: Squire Bancroft</v>
      </c>
      <c r="D231" s="62">
        <v>60</v>
      </c>
      <c r="E231" s="23">
        <f t="shared" si="73"/>
        <v>54.790026330000003</v>
      </c>
      <c r="F231" s="23">
        <f t="shared" si="73"/>
        <v>24.606299249999999</v>
      </c>
      <c r="G231" s="23">
        <f t="shared" si="72"/>
        <v>1348.1797837913593</v>
      </c>
      <c r="H231" s="50">
        <v>16.7</v>
      </c>
      <c r="I231" s="50">
        <v>7.5</v>
      </c>
      <c r="J231" s="50">
        <f t="shared" si="68"/>
        <v>125.25</v>
      </c>
      <c r="K231" s="8" t="s">
        <v>21</v>
      </c>
      <c r="L231" s="8" t="s">
        <v>21</v>
      </c>
      <c r="M231" s="8" t="s">
        <v>9</v>
      </c>
      <c r="N231" s="8" t="s">
        <v>21</v>
      </c>
      <c r="O231" s="8" t="s">
        <v>9</v>
      </c>
      <c r="P231" s="8" t="s">
        <v>9</v>
      </c>
      <c r="Q231" s="8" t="s">
        <v>9</v>
      </c>
      <c r="R231" s="62">
        <v>432</v>
      </c>
      <c r="S231" s="71">
        <f>R231*5</f>
        <v>2160</v>
      </c>
    </row>
    <row r="232" spans="1:19" x14ac:dyDescent="0.25">
      <c r="A232" s="6" t="s">
        <v>547</v>
      </c>
      <c r="B232" s="8" t="s">
        <v>749</v>
      </c>
      <c r="C232" s="12" t="str">
        <f t="shared" si="70"/>
        <v>Stratford Circus: C3</v>
      </c>
      <c r="D232" s="71">
        <f>R232/8</f>
        <v>60</v>
      </c>
      <c r="E232" s="13">
        <f t="shared" si="73"/>
        <v>49.212598499999999</v>
      </c>
      <c r="F232" s="13">
        <f t="shared" si="73"/>
        <v>49.212598499999999</v>
      </c>
      <c r="G232" s="14">
        <f t="shared" si="72"/>
        <v>2421.8798511222021</v>
      </c>
      <c r="H232" s="50">
        <v>15</v>
      </c>
      <c r="I232" s="50">
        <v>15</v>
      </c>
      <c r="J232" s="50">
        <f t="shared" si="68"/>
        <v>225</v>
      </c>
      <c r="K232" s="8" t="s">
        <v>21</v>
      </c>
      <c r="L232" s="8" t="s">
        <v>21</v>
      </c>
      <c r="M232" s="8" t="s">
        <v>9</v>
      </c>
      <c r="N232" s="8" t="s">
        <v>21</v>
      </c>
      <c r="O232" s="8" t="s">
        <v>9</v>
      </c>
      <c r="P232" s="57" t="s">
        <v>21</v>
      </c>
      <c r="Q232" s="57" t="s">
        <v>9</v>
      </c>
      <c r="R232" s="85">
        <f>1.2*400</f>
        <v>480</v>
      </c>
      <c r="S232" s="71">
        <f>R232*5</f>
        <v>2400</v>
      </c>
    </row>
    <row r="233" spans="1:19" x14ac:dyDescent="0.25">
      <c r="A233" s="12" t="s">
        <v>612</v>
      </c>
      <c r="B233" s="21" t="s">
        <v>101</v>
      </c>
      <c r="C233" s="12" t="str">
        <f t="shared" si="70"/>
        <v>Glasshill Studios: Studio 2</v>
      </c>
      <c r="D233" s="71">
        <f>R233/8</f>
        <v>63</v>
      </c>
      <c r="E233" s="12"/>
      <c r="F233" s="12"/>
      <c r="G233" s="17"/>
      <c r="H233" s="51">
        <v>15.2</v>
      </c>
      <c r="I233" s="51">
        <v>9.1</v>
      </c>
      <c r="J233" s="37">
        <f t="shared" si="68"/>
        <v>138.32</v>
      </c>
      <c r="K233" s="23" t="s">
        <v>9</v>
      </c>
      <c r="L233" s="23" t="s">
        <v>21</v>
      </c>
      <c r="M233" s="23" t="s">
        <v>9</v>
      </c>
      <c r="N233" s="23" t="s">
        <v>21</v>
      </c>
      <c r="O233" s="23" t="s">
        <v>9</v>
      </c>
      <c r="P233" s="23" t="s">
        <v>9</v>
      </c>
      <c r="Q233" s="23" t="s">
        <v>9</v>
      </c>
      <c r="R233" s="62">
        <v>504</v>
      </c>
      <c r="S233" s="62">
        <v>2658</v>
      </c>
    </row>
    <row r="234" spans="1:19" x14ac:dyDescent="0.25">
      <c r="A234" s="6" t="s">
        <v>28</v>
      </c>
      <c r="B234" s="8" t="s">
        <v>92</v>
      </c>
      <c r="C234" s="12" t="str">
        <f t="shared" si="70"/>
        <v>3 Mills Studios: Studio 5</v>
      </c>
      <c r="D234" s="67">
        <f>R234/8</f>
        <v>63.75</v>
      </c>
      <c r="E234" s="13">
        <f t="shared" ref="E234:F236" si="74">H234*3.2808399</f>
        <v>61.975065711000006</v>
      </c>
      <c r="F234" s="13">
        <f t="shared" si="74"/>
        <v>30.839895060000003</v>
      </c>
      <c r="G234" s="14">
        <f>E234*F234</f>
        <v>1911.3045228638448</v>
      </c>
      <c r="H234" s="50">
        <v>18.89</v>
      </c>
      <c r="I234" s="50">
        <v>9.4</v>
      </c>
      <c r="J234" s="50">
        <f t="shared" si="68"/>
        <v>177.566</v>
      </c>
      <c r="K234" s="8" t="s">
        <v>21</v>
      </c>
      <c r="L234" s="8" t="s">
        <v>21</v>
      </c>
      <c r="M234" s="8" t="s">
        <v>21</v>
      </c>
      <c r="N234" s="8" t="s">
        <v>21</v>
      </c>
      <c r="O234" s="8" t="s">
        <v>21</v>
      </c>
      <c r="P234" s="57" t="s">
        <v>21</v>
      </c>
      <c r="Q234" s="25" t="s">
        <v>21</v>
      </c>
      <c r="R234" s="68">
        <v>510</v>
      </c>
      <c r="S234" s="68">
        <v>2040</v>
      </c>
    </row>
    <row r="235" spans="1:19" x14ac:dyDescent="0.25">
      <c r="A235" s="6" t="s">
        <v>28</v>
      </c>
      <c r="B235" s="8" t="s">
        <v>161</v>
      </c>
      <c r="C235" s="12" t="str">
        <f t="shared" si="70"/>
        <v>3 Mills Studios: Studio 6</v>
      </c>
      <c r="D235" s="67">
        <f>R235/8</f>
        <v>63.75</v>
      </c>
      <c r="E235" s="13">
        <f t="shared" si="74"/>
        <v>62.631233691000006</v>
      </c>
      <c r="F235" s="13">
        <f t="shared" si="74"/>
        <v>40.026246780000001</v>
      </c>
      <c r="G235" s="14">
        <f>E235*F235</f>
        <v>2506.8932158518164</v>
      </c>
      <c r="H235" s="50">
        <v>19.09</v>
      </c>
      <c r="I235" s="50">
        <v>12.2</v>
      </c>
      <c r="J235" s="50">
        <f t="shared" si="68"/>
        <v>232.898</v>
      </c>
      <c r="K235" s="8" t="s">
        <v>21</v>
      </c>
      <c r="L235" s="8" t="s">
        <v>21</v>
      </c>
      <c r="M235" s="8" t="s">
        <v>21</v>
      </c>
      <c r="N235" s="8" t="s">
        <v>21</v>
      </c>
      <c r="O235" s="8" t="s">
        <v>21</v>
      </c>
      <c r="P235" s="57" t="s">
        <v>21</v>
      </c>
      <c r="Q235" s="25" t="s">
        <v>21</v>
      </c>
      <c r="R235" s="68">
        <v>510</v>
      </c>
      <c r="S235" s="68">
        <v>2040</v>
      </c>
    </row>
    <row r="236" spans="1:19" x14ac:dyDescent="0.25">
      <c r="A236" s="6" t="s">
        <v>463</v>
      </c>
      <c r="B236" s="8" t="s">
        <v>88</v>
      </c>
      <c r="C236" s="12" t="str">
        <f t="shared" si="70"/>
        <v>The Tramshed: Theatre</v>
      </c>
      <c r="D236" s="62">
        <v>64</v>
      </c>
      <c r="E236" s="13">
        <f t="shared" si="74"/>
        <v>32.808399000000001</v>
      </c>
      <c r="F236" s="13">
        <f t="shared" si="74"/>
        <v>45.931758600000002</v>
      </c>
      <c r="G236" s="14">
        <f>E236*F236</f>
        <v>1506.9474629204815</v>
      </c>
      <c r="H236" s="50">
        <v>10</v>
      </c>
      <c r="I236" s="50">
        <v>14</v>
      </c>
      <c r="J236" s="50">
        <f t="shared" si="68"/>
        <v>140</v>
      </c>
      <c r="K236" s="8" t="s">
        <v>9</v>
      </c>
      <c r="L236" s="8" t="s">
        <v>21</v>
      </c>
      <c r="M236" s="8" t="s">
        <v>9</v>
      </c>
      <c r="N236" s="8" t="s">
        <v>9</v>
      </c>
      <c r="O236" s="8" t="s">
        <v>9</v>
      </c>
      <c r="P236" s="8" t="s">
        <v>21</v>
      </c>
      <c r="Q236" s="8" t="s">
        <v>21</v>
      </c>
      <c r="R236" s="62">
        <v>395</v>
      </c>
      <c r="S236" s="62">
        <v>1200</v>
      </c>
    </row>
    <row r="237" spans="1:19" x14ac:dyDescent="0.25">
      <c r="A237" s="12" t="s">
        <v>612</v>
      </c>
      <c r="B237" s="21" t="s">
        <v>100</v>
      </c>
      <c r="C237" s="12" t="str">
        <f t="shared" si="70"/>
        <v>Glasshill Studios: Studio 1</v>
      </c>
      <c r="D237" s="71">
        <f>R237/8</f>
        <v>64.5</v>
      </c>
      <c r="E237" s="12"/>
      <c r="F237" s="12"/>
      <c r="G237" s="17"/>
      <c r="H237" s="51">
        <v>15.2</v>
      </c>
      <c r="I237" s="51">
        <v>8.5</v>
      </c>
      <c r="J237" s="37">
        <f t="shared" si="68"/>
        <v>129.19999999999999</v>
      </c>
      <c r="K237" s="23" t="s">
        <v>9</v>
      </c>
      <c r="L237" s="23" t="s">
        <v>21</v>
      </c>
      <c r="M237" s="23" t="s">
        <v>9</v>
      </c>
      <c r="N237" s="23" t="s">
        <v>21</v>
      </c>
      <c r="O237" s="23" t="s">
        <v>9</v>
      </c>
      <c r="P237" s="23" t="s">
        <v>9</v>
      </c>
      <c r="Q237" s="23" t="s">
        <v>9</v>
      </c>
      <c r="R237" s="62">
        <v>516</v>
      </c>
      <c r="S237" s="62">
        <v>2746.7999999999997</v>
      </c>
    </row>
    <row r="238" spans="1:19" x14ac:dyDescent="0.25">
      <c r="A238" s="12" t="s">
        <v>612</v>
      </c>
      <c r="B238" s="21" t="s">
        <v>102</v>
      </c>
      <c r="C238" s="12" t="str">
        <f t="shared" si="70"/>
        <v>Glasshill Studios: Studio 4</v>
      </c>
      <c r="D238" s="71">
        <f>R238/8</f>
        <v>65.25</v>
      </c>
      <c r="E238" s="12"/>
      <c r="F238" s="12"/>
      <c r="G238" s="17"/>
      <c r="H238" s="51">
        <v>10.3</v>
      </c>
      <c r="I238" s="51">
        <v>6.8</v>
      </c>
      <c r="J238" s="37">
        <f t="shared" si="68"/>
        <v>70.040000000000006</v>
      </c>
      <c r="K238" s="23" t="s">
        <v>9</v>
      </c>
      <c r="L238" s="23" t="s">
        <v>21</v>
      </c>
      <c r="M238" s="23" t="s">
        <v>9</v>
      </c>
      <c r="N238" s="23" t="s">
        <v>21</v>
      </c>
      <c r="O238" s="23" t="s">
        <v>9</v>
      </c>
      <c r="P238" s="23" t="s">
        <v>9</v>
      </c>
      <c r="Q238" s="23" t="s">
        <v>9</v>
      </c>
      <c r="R238" s="62">
        <v>522</v>
      </c>
      <c r="S238" s="62">
        <v>1946.3999999999999</v>
      </c>
    </row>
    <row r="239" spans="1:19" x14ac:dyDescent="0.25">
      <c r="A239" s="6" t="s">
        <v>485</v>
      </c>
      <c r="B239" s="8" t="s">
        <v>137</v>
      </c>
      <c r="C239" s="12" t="str">
        <f t="shared" si="70"/>
        <v>Paddington Arts Centre: Main Hall</v>
      </c>
      <c r="D239" s="62">
        <v>66</v>
      </c>
      <c r="E239" s="13">
        <f t="shared" ref="E239:F241" si="75">H239*3.2808399</f>
        <v>47.244094560000001</v>
      </c>
      <c r="F239" s="13">
        <f t="shared" si="75"/>
        <v>45.931758600000002</v>
      </c>
      <c r="G239" s="14">
        <f>E239*F239</f>
        <v>2170.0043466054935</v>
      </c>
      <c r="H239" s="50">
        <v>14.4</v>
      </c>
      <c r="I239" s="50">
        <v>14</v>
      </c>
      <c r="J239" s="50">
        <f t="shared" si="68"/>
        <v>201.6</v>
      </c>
      <c r="K239" s="8" t="s">
        <v>21</v>
      </c>
      <c r="L239" s="8" t="s">
        <v>21</v>
      </c>
      <c r="M239" s="8" t="s">
        <v>9</v>
      </c>
      <c r="N239" s="8" t="s">
        <v>9</v>
      </c>
      <c r="O239" s="8" t="s">
        <v>21</v>
      </c>
      <c r="P239" s="8" t="s">
        <v>21</v>
      </c>
      <c r="Q239" s="8" t="s">
        <v>21</v>
      </c>
      <c r="R239" s="71">
        <f>D239*8</f>
        <v>528</v>
      </c>
      <c r="S239" s="71">
        <f>R239*5</f>
        <v>2640</v>
      </c>
    </row>
    <row r="240" spans="1:19" x14ac:dyDescent="0.25">
      <c r="A240" s="21" t="s">
        <v>331</v>
      </c>
      <c r="B240" s="12" t="s">
        <v>336</v>
      </c>
      <c r="C240" s="12" t="str">
        <f t="shared" si="70"/>
        <v>Pineapple: Studio 7</v>
      </c>
      <c r="D240" s="62">
        <v>68.399999999999991</v>
      </c>
      <c r="E240" s="23">
        <f t="shared" si="75"/>
        <v>62.335958099999999</v>
      </c>
      <c r="F240" s="23">
        <f t="shared" si="75"/>
        <v>29.527559100000001</v>
      </c>
      <c r="G240" s="23">
        <f>E240*F240</f>
        <v>1840.6286868528737</v>
      </c>
      <c r="H240" s="37">
        <v>19</v>
      </c>
      <c r="I240" s="37">
        <v>9</v>
      </c>
      <c r="J240" s="37">
        <f t="shared" si="68"/>
        <v>171</v>
      </c>
      <c r="K240" s="12" t="s">
        <v>21</v>
      </c>
      <c r="L240" s="12" t="s">
        <v>21</v>
      </c>
      <c r="M240" s="12" t="s">
        <v>9</v>
      </c>
      <c r="N240" s="12" t="s">
        <v>21</v>
      </c>
      <c r="O240" s="12" t="s">
        <v>9</v>
      </c>
      <c r="P240" s="12" t="s">
        <v>9</v>
      </c>
      <c r="Q240" s="12" t="s">
        <v>9</v>
      </c>
      <c r="R240" s="71">
        <f>D240*8</f>
        <v>547.19999999999993</v>
      </c>
      <c r="S240" s="71">
        <f>R240*5</f>
        <v>2735.9999999999995</v>
      </c>
    </row>
    <row r="241" spans="1:19" x14ac:dyDescent="0.25">
      <c r="A241" s="21" t="s">
        <v>331</v>
      </c>
      <c r="B241" s="12" t="s">
        <v>163</v>
      </c>
      <c r="C241" s="12" t="str">
        <f t="shared" si="70"/>
        <v>Pineapple: Studio 11</v>
      </c>
      <c r="D241" s="62">
        <v>68.399999999999991</v>
      </c>
      <c r="E241" s="23">
        <f t="shared" si="75"/>
        <v>59.055118200000003</v>
      </c>
      <c r="F241" s="23">
        <f t="shared" si="75"/>
        <v>29.527559100000001</v>
      </c>
      <c r="G241" s="23">
        <f>E241*F241</f>
        <v>1743.7534928079858</v>
      </c>
      <c r="H241" s="37">
        <v>18</v>
      </c>
      <c r="I241" s="37">
        <v>9</v>
      </c>
      <c r="J241" s="37">
        <f t="shared" ref="J241:J252" si="76">H241*I241</f>
        <v>162</v>
      </c>
      <c r="K241" s="12" t="s">
        <v>21</v>
      </c>
      <c r="L241" s="12" t="s">
        <v>21</v>
      </c>
      <c r="M241" s="12" t="s">
        <v>9</v>
      </c>
      <c r="N241" s="12" t="s">
        <v>21</v>
      </c>
      <c r="O241" s="12" t="s">
        <v>9</v>
      </c>
      <c r="P241" s="12" t="s">
        <v>9</v>
      </c>
      <c r="Q241" s="12" t="s">
        <v>9</v>
      </c>
      <c r="R241" s="71">
        <f>D241*8</f>
        <v>547.19999999999993</v>
      </c>
      <c r="S241" s="71">
        <f>R241*5</f>
        <v>2735.9999999999995</v>
      </c>
    </row>
    <row r="242" spans="1:19" x14ac:dyDescent="0.25">
      <c r="A242" s="6" t="s">
        <v>724</v>
      </c>
      <c r="B242" s="25" t="s">
        <v>734</v>
      </c>
      <c r="C242" s="12" t="str">
        <f t="shared" si="70"/>
        <v>Sadler's Wells: Lilian Baylis Studio</v>
      </c>
      <c r="D242" s="71">
        <f>R242/8</f>
        <v>69.75</v>
      </c>
      <c r="E242" s="23"/>
      <c r="F242" s="23"/>
      <c r="G242" s="23"/>
      <c r="H242" s="50">
        <v>15</v>
      </c>
      <c r="I242" s="50">
        <v>15</v>
      </c>
      <c r="J242" s="50">
        <f t="shared" si="76"/>
        <v>225</v>
      </c>
      <c r="K242" s="25" t="s">
        <v>9</v>
      </c>
      <c r="L242" s="25" t="s">
        <v>21</v>
      </c>
      <c r="M242" s="25" t="s">
        <v>21</v>
      </c>
      <c r="N242" s="25" t="s">
        <v>9</v>
      </c>
      <c r="O242" s="25" t="s">
        <v>9</v>
      </c>
      <c r="P242" s="25" t="s">
        <v>21</v>
      </c>
      <c r="Q242" s="25" t="s">
        <v>21</v>
      </c>
      <c r="R242" s="62">
        <v>558</v>
      </c>
      <c r="S242" s="62">
        <v>3384</v>
      </c>
    </row>
    <row r="243" spans="1:19" x14ac:dyDescent="0.25">
      <c r="A243" s="6" t="s">
        <v>757</v>
      </c>
      <c r="B243" s="6" t="s">
        <v>757</v>
      </c>
      <c r="C243" s="21" t="str">
        <f t="shared" si="70"/>
        <v>Anonymous: Anonymous</v>
      </c>
      <c r="D243" s="62">
        <v>72</v>
      </c>
      <c r="E243" s="13">
        <f>H243*3.2808399</f>
        <v>70.538057850000001</v>
      </c>
      <c r="F243" s="13">
        <f>I243*3.2808399</f>
        <v>59.383202190000006</v>
      </c>
      <c r="G243" s="54">
        <f>E243*F243</f>
        <v>4188.7757513964671</v>
      </c>
      <c r="H243" s="51">
        <v>21.5</v>
      </c>
      <c r="I243" s="51">
        <v>18.100000000000001</v>
      </c>
      <c r="J243" s="51">
        <f t="shared" si="76"/>
        <v>389.15000000000003</v>
      </c>
      <c r="K243" s="25" t="s">
        <v>21</v>
      </c>
      <c r="L243" s="25" t="s">
        <v>21</v>
      </c>
      <c r="M243" s="25" t="s">
        <v>21</v>
      </c>
      <c r="N243" s="25" t="s">
        <v>21</v>
      </c>
      <c r="O243" s="21" t="s">
        <v>9</v>
      </c>
      <c r="P243" s="25" t="s">
        <v>21</v>
      </c>
      <c r="Q243" s="25" t="s">
        <v>21</v>
      </c>
      <c r="R243" s="62">
        <v>450</v>
      </c>
      <c r="S243" s="62">
        <v>1440</v>
      </c>
    </row>
    <row r="244" spans="1:19" x14ac:dyDescent="0.25">
      <c r="A244" s="21" t="s">
        <v>116</v>
      </c>
      <c r="B244" s="21" t="s">
        <v>122</v>
      </c>
      <c r="C244" s="12" t="str">
        <f t="shared" si="70"/>
        <v>Cecil Sharp House: Kennedy Hall</v>
      </c>
      <c r="D244" s="73">
        <f>R244/8</f>
        <v>75</v>
      </c>
      <c r="E244" s="23">
        <v>70</v>
      </c>
      <c r="F244" s="23">
        <v>40</v>
      </c>
      <c r="G244" s="23">
        <f>E244*F244</f>
        <v>2800</v>
      </c>
      <c r="H244" s="51">
        <f>E244*0.3048</f>
        <v>21.336000000000002</v>
      </c>
      <c r="I244" s="51">
        <f>F244*0.3048</f>
        <v>12.192</v>
      </c>
      <c r="J244" s="51">
        <f t="shared" si="76"/>
        <v>260.128512</v>
      </c>
      <c r="K244" s="21" t="s">
        <v>9</v>
      </c>
      <c r="L244" s="21" t="s">
        <v>21</v>
      </c>
      <c r="M244" s="21" t="s">
        <v>21</v>
      </c>
      <c r="N244" s="21" t="s">
        <v>21</v>
      </c>
      <c r="O244" s="21" t="s">
        <v>9</v>
      </c>
      <c r="P244" s="21" t="s">
        <v>9</v>
      </c>
      <c r="Q244" s="21" t="s">
        <v>9</v>
      </c>
      <c r="R244" s="74">
        <v>600</v>
      </c>
      <c r="S244" s="74">
        <v>2400</v>
      </c>
    </row>
    <row r="245" spans="1:19" x14ac:dyDescent="0.25">
      <c r="A245" s="21" t="s">
        <v>331</v>
      </c>
      <c r="B245" s="12" t="s">
        <v>339</v>
      </c>
      <c r="C245" s="12" t="str">
        <f t="shared" si="70"/>
        <v>Pineapple: Studio 79</v>
      </c>
      <c r="D245" s="62">
        <v>76.8</v>
      </c>
      <c r="E245" s="23">
        <f>H245*3.2808399</f>
        <v>59.055118200000003</v>
      </c>
      <c r="F245" s="23">
        <f>I245*3.2808399</f>
        <v>29.527559100000001</v>
      </c>
      <c r="G245" s="23">
        <f>E245*F245</f>
        <v>1743.7534928079858</v>
      </c>
      <c r="H245" s="37">
        <v>18</v>
      </c>
      <c r="I245" s="37">
        <v>9</v>
      </c>
      <c r="J245" s="37">
        <f t="shared" si="76"/>
        <v>162</v>
      </c>
      <c r="K245" s="12" t="s">
        <v>21</v>
      </c>
      <c r="L245" s="12" t="s">
        <v>21</v>
      </c>
      <c r="M245" s="12" t="s">
        <v>9</v>
      </c>
      <c r="N245" s="12" t="s">
        <v>21</v>
      </c>
      <c r="O245" s="12" t="s">
        <v>9</v>
      </c>
      <c r="P245" s="12" t="s">
        <v>9</v>
      </c>
      <c r="Q245" s="12" t="s">
        <v>9</v>
      </c>
      <c r="R245" s="71">
        <f>D245*8</f>
        <v>614.4</v>
      </c>
      <c r="S245" s="71">
        <f>R245*5</f>
        <v>3072</v>
      </c>
    </row>
    <row r="246" spans="1:19" x14ac:dyDescent="0.25">
      <c r="A246" s="6" t="s">
        <v>735</v>
      </c>
      <c r="B246" s="25" t="s">
        <v>741</v>
      </c>
      <c r="C246" s="12" t="str">
        <f t="shared" si="70"/>
        <v>Dominion Theatre: The Studio</v>
      </c>
      <c r="D246" s="62">
        <f>R246/8</f>
        <v>82.5</v>
      </c>
      <c r="E246" s="13"/>
      <c r="F246" s="13"/>
      <c r="G246" s="14"/>
      <c r="H246" s="50">
        <v>16.2</v>
      </c>
      <c r="I246" s="50">
        <v>12.1</v>
      </c>
      <c r="J246" s="50">
        <f t="shared" si="76"/>
        <v>196.01999999999998</v>
      </c>
      <c r="K246" s="8" t="s">
        <v>9</v>
      </c>
      <c r="L246" s="8" t="s">
        <v>9</v>
      </c>
      <c r="M246" s="8" t="s">
        <v>9</v>
      </c>
      <c r="N246" s="8" t="s">
        <v>9</v>
      </c>
      <c r="O246" s="8" t="s">
        <v>9</v>
      </c>
      <c r="P246" s="8" t="s">
        <v>9</v>
      </c>
      <c r="Q246" s="8" t="s">
        <v>9</v>
      </c>
      <c r="R246" s="62">
        <f>550*1.2</f>
        <v>660</v>
      </c>
      <c r="S246" s="71">
        <f>R246*5</f>
        <v>3300</v>
      </c>
    </row>
    <row r="247" spans="1:19" x14ac:dyDescent="0.25">
      <c r="A247" s="6" t="s">
        <v>547</v>
      </c>
      <c r="B247" s="8" t="s">
        <v>748</v>
      </c>
      <c r="C247" s="12" t="str">
        <f t="shared" si="70"/>
        <v>Stratford Circus: C2</v>
      </c>
      <c r="D247" s="71">
        <f>R247/8</f>
        <v>82.5</v>
      </c>
      <c r="E247" s="13">
        <f t="shared" ref="E247:F252" si="77">H247*3.2808399</f>
        <v>33.792650970000004</v>
      </c>
      <c r="F247" s="13">
        <f t="shared" si="77"/>
        <v>19.685039400000001</v>
      </c>
      <c r="G247" s="14">
        <f t="shared" ref="G247:G252" si="78">E247*F247</f>
        <v>665.20966577489833</v>
      </c>
      <c r="H247" s="50">
        <v>10.3</v>
      </c>
      <c r="I247" s="50">
        <v>6</v>
      </c>
      <c r="J247" s="50">
        <f t="shared" si="76"/>
        <v>61.800000000000004</v>
      </c>
      <c r="K247" s="8" t="s">
        <v>21</v>
      </c>
      <c r="L247" s="8" t="s">
        <v>21</v>
      </c>
      <c r="M247" s="8" t="s">
        <v>9</v>
      </c>
      <c r="N247" s="8" t="s">
        <v>9</v>
      </c>
      <c r="O247" s="8" t="s">
        <v>21</v>
      </c>
      <c r="P247" s="57" t="s">
        <v>21</v>
      </c>
      <c r="Q247" s="57" t="s">
        <v>21</v>
      </c>
      <c r="R247" s="85">
        <f>1.2*550</f>
        <v>660</v>
      </c>
      <c r="S247" s="71">
        <f>R247*5</f>
        <v>3300</v>
      </c>
    </row>
    <row r="248" spans="1:19" x14ac:dyDescent="0.25">
      <c r="A248" s="21" t="s">
        <v>81</v>
      </c>
      <c r="B248" s="12" t="s">
        <v>91</v>
      </c>
      <c r="C248" s="12" t="str">
        <f t="shared" si="70"/>
        <v>Artsadmin: Court Room</v>
      </c>
      <c r="D248" s="73">
        <f>R248/5</f>
        <v>96</v>
      </c>
      <c r="E248" s="17">
        <f t="shared" si="77"/>
        <v>49.212598499999999</v>
      </c>
      <c r="F248" s="17">
        <f t="shared" si="77"/>
        <v>26.246719200000001</v>
      </c>
      <c r="G248" s="17">
        <f t="shared" si="78"/>
        <v>1291.6692539318412</v>
      </c>
      <c r="H248" s="37">
        <v>15</v>
      </c>
      <c r="I248" s="37">
        <v>8</v>
      </c>
      <c r="J248" s="37">
        <f t="shared" si="76"/>
        <v>120</v>
      </c>
      <c r="K248" s="12" t="s">
        <v>9</v>
      </c>
      <c r="L248" s="12" t="s">
        <v>9</v>
      </c>
      <c r="M248" s="12" t="s">
        <v>21</v>
      </c>
      <c r="N248" s="12" t="s">
        <v>9</v>
      </c>
      <c r="O248" s="12" t="s">
        <v>9</v>
      </c>
      <c r="P248" s="12" t="s">
        <v>9</v>
      </c>
      <c r="Q248" s="12" t="s">
        <v>21</v>
      </c>
      <c r="R248" s="74">
        <f>400*1.2</f>
        <v>480</v>
      </c>
      <c r="S248" s="74">
        <f>1600*1.2</f>
        <v>1920</v>
      </c>
    </row>
    <row r="249" spans="1:19" x14ac:dyDescent="0.25">
      <c r="A249" s="21" t="s">
        <v>81</v>
      </c>
      <c r="B249" s="12" t="s">
        <v>89</v>
      </c>
      <c r="C249" s="12" t="str">
        <f t="shared" si="70"/>
        <v>Artsadmin: Studio 3</v>
      </c>
      <c r="D249" s="73">
        <f>R249/5</f>
        <v>108</v>
      </c>
      <c r="E249" s="17">
        <f t="shared" si="77"/>
        <v>49.212598499999999</v>
      </c>
      <c r="F249" s="17">
        <f t="shared" si="77"/>
        <v>45.931758600000002</v>
      </c>
      <c r="G249" s="17">
        <f t="shared" si="78"/>
        <v>2260.4211943807222</v>
      </c>
      <c r="H249" s="37">
        <v>15</v>
      </c>
      <c r="I249" s="37">
        <v>14</v>
      </c>
      <c r="J249" s="37">
        <f t="shared" si="76"/>
        <v>210</v>
      </c>
      <c r="K249" s="12" t="s">
        <v>9</v>
      </c>
      <c r="L249" s="12" t="s">
        <v>9</v>
      </c>
      <c r="M249" s="12" t="s">
        <v>9</v>
      </c>
      <c r="N249" s="12" t="s">
        <v>21</v>
      </c>
      <c r="O249" s="12" t="s">
        <v>9</v>
      </c>
      <c r="P249" s="12" t="s">
        <v>9</v>
      </c>
      <c r="Q249" s="12" t="s">
        <v>21</v>
      </c>
      <c r="R249" s="74">
        <f>450*1.2</f>
        <v>540</v>
      </c>
      <c r="S249" s="74">
        <f>1.2*1800</f>
        <v>2160</v>
      </c>
    </row>
    <row r="250" spans="1:19" x14ac:dyDescent="0.25">
      <c r="A250" s="21" t="s">
        <v>81</v>
      </c>
      <c r="B250" s="12" t="s">
        <v>87</v>
      </c>
      <c r="C250" s="12" t="str">
        <f t="shared" si="70"/>
        <v>Artsadmin: Steve Whitson Studio</v>
      </c>
      <c r="D250" s="73">
        <f>R250/5</f>
        <v>138</v>
      </c>
      <c r="E250" s="17">
        <f t="shared" si="77"/>
        <v>42.650918700000005</v>
      </c>
      <c r="F250" s="17">
        <f t="shared" si="77"/>
        <v>37.72965885</v>
      </c>
      <c r="G250" s="17">
        <f t="shared" si="78"/>
        <v>1609.2046121900858</v>
      </c>
      <c r="H250" s="37">
        <v>13</v>
      </c>
      <c r="I250" s="37">
        <v>11.5</v>
      </c>
      <c r="J250" s="37">
        <f t="shared" si="76"/>
        <v>149.5</v>
      </c>
      <c r="K250" s="12" t="s">
        <v>9</v>
      </c>
      <c r="L250" s="12" t="s">
        <v>9</v>
      </c>
      <c r="M250" s="12" t="s">
        <v>21</v>
      </c>
      <c r="N250" s="12" t="s">
        <v>21</v>
      </c>
      <c r="O250" s="12" t="s">
        <v>9</v>
      </c>
      <c r="P250" s="12" t="s">
        <v>9</v>
      </c>
      <c r="Q250" s="12" t="s">
        <v>21</v>
      </c>
      <c r="R250" s="74">
        <f>575*1.2</f>
        <v>690</v>
      </c>
      <c r="S250" s="74">
        <f>2300*1.2</f>
        <v>2760</v>
      </c>
    </row>
    <row r="251" spans="1:19" x14ac:dyDescent="0.25">
      <c r="A251" s="21" t="s">
        <v>81</v>
      </c>
      <c r="B251" s="12" t="s">
        <v>88</v>
      </c>
      <c r="C251" s="12" t="str">
        <f t="shared" ref="C251:C254" si="79">A251&amp;": "&amp;B251</f>
        <v>Artsadmin: Theatre</v>
      </c>
      <c r="D251" s="73">
        <f>R251/5</f>
        <v>138</v>
      </c>
      <c r="E251" s="17">
        <f t="shared" si="77"/>
        <v>32.808399000000001</v>
      </c>
      <c r="F251" s="17">
        <f t="shared" si="77"/>
        <v>29.527559100000001</v>
      </c>
      <c r="G251" s="17">
        <f t="shared" si="78"/>
        <v>968.75194044888099</v>
      </c>
      <c r="H251" s="37">
        <v>10</v>
      </c>
      <c r="I251" s="37">
        <v>9</v>
      </c>
      <c r="J251" s="37">
        <f t="shared" si="76"/>
        <v>90</v>
      </c>
      <c r="K251" s="12" t="s">
        <v>9</v>
      </c>
      <c r="L251" s="12" t="s">
        <v>9</v>
      </c>
      <c r="M251" s="12" t="s">
        <v>9</v>
      </c>
      <c r="N251" s="12" t="s">
        <v>9</v>
      </c>
      <c r="O251" s="12" t="s">
        <v>21</v>
      </c>
      <c r="P251" s="12" t="s">
        <v>9</v>
      </c>
      <c r="Q251" s="12" t="s">
        <v>21</v>
      </c>
      <c r="R251" s="74">
        <f>575*1.2</f>
        <v>690</v>
      </c>
      <c r="S251" s="74">
        <f>2300*1.2</f>
        <v>2760</v>
      </c>
    </row>
    <row r="252" spans="1:19" x14ac:dyDescent="0.25">
      <c r="A252" s="6" t="s">
        <v>547</v>
      </c>
      <c r="B252" s="8" t="s">
        <v>747</v>
      </c>
      <c r="C252" s="12" t="str">
        <f t="shared" si="79"/>
        <v>Stratford Circus: C1</v>
      </c>
      <c r="D252" s="71">
        <f>R252/8</f>
        <v>165</v>
      </c>
      <c r="E252" s="13">
        <f t="shared" si="77"/>
        <v>50.098425273000004</v>
      </c>
      <c r="F252" s="13">
        <f t="shared" si="77"/>
        <v>39.074803209000002</v>
      </c>
      <c r="G252" s="14">
        <f t="shared" si="78"/>
        <v>1957.5861086232674</v>
      </c>
      <c r="H252" s="50">
        <v>15.27</v>
      </c>
      <c r="I252" s="50">
        <v>11.91</v>
      </c>
      <c r="J252" s="50">
        <f t="shared" si="76"/>
        <v>181.8657</v>
      </c>
      <c r="K252" s="8" t="s">
        <v>21</v>
      </c>
      <c r="L252" s="8" t="s">
        <v>21</v>
      </c>
      <c r="M252" s="8" t="s">
        <v>9</v>
      </c>
      <c r="N252" s="8" t="s">
        <v>9</v>
      </c>
      <c r="O252" s="8" t="s">
        <v>21</v>
      </c>
      <c r="P252" s="57" t="s">
        <v>21</v>
      </c>
      <c r="Q252" s="57" t="s">
        <v>21</v>
      </c>
      <c r="R252" s="85">
        <f>1.2*1100</f>
        <v>1320</v>
      </c>
      <c r="S252" s="71">
        <f>R252*5</f>
        <v>6600</v>
      </c>
    </row>
    <row r="253" spans="1:19" x14ac:dyDescent="0.25">
      <c r="A253" s="21" t="s">
        <v>595</v>
      </c>
      <c r="B253" s="21" t="s">
        <v>601</v>
      </c>
      <c r="C253" s="21" t="str">
        <f t="shared" si="79"/>
        <v xml:space="preserve">Carousel Spaces: Upstairs  </v>
      </c>
      <c r="D253" s="73">
        <f>R253/8</f>
        <v>225</v>
      </c>
      <c r="E253" s="23" t="s">
        <v>574</v>
      </c>
      <c r="F253" s="23" t="s">
        <v>574</v>
      </c>
      <c r="G253" s="23">
        <v>861</v>
      </c>
      <c r="H253" s="51" t="s">
        <v>574</v>
      </c>
      <c r="I253" s="51" t="s">
        <v>574</v>
      </c>
      <c r="J253" s="51">
        <v>80</v>
      </c>
      <c r="K253" s="21" t="s">
        <v>9</v>
      </c>
      <c r="L253" s="21" t="s">
        <v>9</v>
      </c>
      <c r="M253" s="21" t="s">
        <v>9</v>
      </c>
      <c r="N253" s="21" t="s">
        <v>9</v>
      </c>
      <c r="O253" s="21" t="s">
        <v>21</v>
      </c>
      <c r="P253" s="21" t="s">
        <v>21</v>
      </c>
      <c r="Q253" s="21" t="s">
        <v>21</v>
      </c>
      <c r="R253" s="74">
        <v>1800</v>
      </c>
      <c r="S253" s="73">
        <f>R253*5</f>
        <v>9000</v>
      </c>
    </row>
    <row r="254" spans="1:19" x14ac:dyDescent="0.25">
      <c r="A254" s="21" t="s">
        <v>595</v>
      </c>
      <c r="B254" s="21" t="s">
        <v>602</v>
      </c>
      <c r="C254" s="21" t="str">
        <f t="shared" si="79"/>
        <v xml:space="preserve">Carousel Spaces: Downstairs  </v>
      </c>
      <c r="D254" s="73">
        <f>R254/8</f>
        <v>375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4">
        <v>3000</v>
      </c>
      <c r="S254" s="73">
        <f>R254*5</f>
        <v>15000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workbookViewId="0">
      <selection activeCell="C1" sqref="C1:D1048576"/>
    </sheetView>
  </sheetViews>
  <sheetFormatPr defaultColWidth="10.625" defaultRowHeight="15.75" x14ac:dyDescent="0.25"/>
  <cols>
    <col min="1" max="1" width="39" customWidth="1"/>
    <col min="2" max="2" width="19.875" customWidth="1"/>
    <col min="3" max="3" width="46.5" customWidth="1"/>
    <col min="4" max="4" width="19.375" customWidth="1"/>
  </cols>
  <sheetData>
    <row r="1" spans="1:19" x14ac:dyDescent="0.25">
      <c r="A1" s="2" t="s">
        <v>0</v>
      </c>
      <c r="B1" s="2" t="s">
        <v>188</v>
      </c>
      <c r="C1" s="2" t="s">
        <v>539</v>
      </c>
      <c r="D1" s="58" t="s">
        <v>571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572</v>
      </c>
    </row>
    <row r="2" spans="1:19" x14ac:dyDescent="0.25">
      <c r="A2" s="21" t="s">
        <v>238</v>
      </c>
      <c r="B2" s="12" t="s">
        <v>246</v>
      </c>
      <c r="C2" s="12" t="str">
        <f t="shared" ref="C2:C7" si="0">A2&amp;": "&amp;B2</f>
        <v>Lantern Arts Centre: Prayer Room</v>
      </c>
      <c r="D2" s="73">
        <f>R2*8</f>
        <v>40</v>
      </c>
      <c r="E2" s="23">
        <f>H2*3.2808399</f>
        <v>16.404199500000001</v>
      </c>
      <c r="F2" s="23">
        <f>I2*3.2808399</f>
        <v>16.404199500000001</v>
      </c>
      <c r="G2" s="17">
        <f>E2*F2</f>
        <v>269.09776123580025</v>
      </c>
      <c r="H2" s="37">
        <v>5</v>
      </c>
      <c r="I2" s="37">
        <v>5</v>
      </c>
      <c r="J2" s="37">
        <f>H2*I2</f>
        <v>25</v>
      </c>
      <c r="K2" s="12" t="s">
        <v>21</v>
      </c>
      <c r="L2" s="12" t="s">
        <v>21</v>
      </c>
      <c r="M2" s="12" t="s">
        <v>21</v>
      </c>
      <c r="N2" s="12" t="s">
        <v>21</v>
      </c>
      <c r="O2" s="12" t="s">
        <v>21</v>
      </c>
      <c r="P2" s="12" t="s">
        <v>21</v>
      </c>
      <c r="Q2" s="12" t="s">
        <v>21</v>
      </c>
      <c r="R2" s="74">
        <v>5</v>
      </c>
      <c r="S2" s="73">
        <f>D2*5</f>
        <v>200</v>
      </c>
    </row>
    <row r="3" spans="1:19" x14ac:dyDescent="0.25">
      <c r="A3" s="33" t="s">
        <v>540</v>
      </c>
      <c r="B3" s="12" t="s">
        <v>774</v>
      </c>
      <c r="C3" s="12" t="str">
        <f t="shared" si="0"/>
        <v>Young Actors Theatre: Basement Space</v>
      </c>
      <c r="D3" s="74">
        <v>50</v>
      </c>
      <c r="E3" s="12"/>
      <c r="F3" s="12"/>
      <c r="G3" s="14"/>
      <c r="H3" s="51">
        <v>5.5</v>
      </c>
      <c r="I3" s="51">
        <v>5.0999999999999996</v>
      </c>
      <c r="J3" s="37">
        <f>H3*I3</f>
        <v>28.049999999999997</v>
      </c>
      <c r="K3" s="12" t="s">
        <v>9</v>
      </c>
      <c r="L3" s="12" t="s">
        <v>21</v>
      </c>
      <c r="M3" s="12" t="s">
        <v>21</v>
      </c>
      <c r="N3" s="12" t="s">
        <v>21</v>
      </c>
      <c r="O3" s="12" t="s">
        <v>21</v>
      </c>
      <c r="P3" s="12" t="s">
        <v>21</v>
      </c>
      <c r="Q3" s="12" t="s">
        <v>21</v>
      </c>
      <c r="R3" s="74">
        <v>7</v>
      </c>
      <c r="S3" s="74">
        <v>250</v>
      </c>
    </row>
    <row r="4" spans="1:19" x14ac:dyDescent="0.25">
      <c r="A4" s="6" t="s">
        <v>449</v>
      </c>
      <c r="B4" s="25" t="s">
        <v>165</v>
      </c>
      <c r="C4" s="12" t="str">
        <f t="shared" si="0"/>
        <v>Kobi Nazrul Centre: Meeting Room</v>
      </c>
      <c r="D4" s="62">
        <v>60</v>
      </c>
      <c r="E4" s="12"/>
      <c r="F4" s="12"/>
      <c r="G4" s="12"/>
      <c r="H4" s="50">
        <v>7.8</v>
      </c>
      <c r="I4" s="50">
        <v>5</v>
      </c>
      <c r="J4" s="50">
        <f>H4*I4</f>
        <v>39</v>
      </c>
      <c r="K4" s="8" t="s">
        <v>21</v>
      </c>
      <c r="L4" s="8" t="s">
        <v>21</v>
      </c>
      <c r="M4" s="8" t="s">
        <v>21</v>
      </c>
      <c r="N4" s="8" t="s">
        <v>21</v>
      </c>
      <c r="O4" s="8" t="s">
        <v>21</v>
      </c>
      <c r="P4" s="8" t="s">
        <v>21</v>
      </c>
      <c r="Q4" s="8" t="s">
        <v>21</v>
      </c>
      <c r="R4" s="62">
        <v>22</v>
      </c>
      <c r="S4" s="73">
        <f>D4*5</f>
        <v>300</v>
      </c>
    </row>
    <row r="5" spans="1:19" x14ac:dyDescent="0.25">
      <c r="A5" s="21" t="s">
        <v>73</v>
      </c>
      <c r="B5" s="12" t="s">
        <v>38</v>
      </c>
      <c r="C5" s="12" t="str">
        <f t="shared" si="0"/>
        <v>Arch 468: Single space</v>
      </c>
      <c r="D5" s="74">
        <v>65</v>
      </c>
      <c r="E5" s="12">
        <v>17</v>
      </c>
      <c r="F5" s="12">
        <v>20</v>
      </c>
      <c r="G5" s="17">
        <f>E5*F5</f>
        <v>340</v>
      </c>
      <c r="H5" s="37">
        <v>5.3</v>
      </c>
      <c r="I5" s="37">
        <v>6.1</v>
      </c>
      <c r="J5" s="37">
        <f>H5*I5</f>
        <v>32.33</v>
      </c>
      <c r="K5" s="12" t="s">
        <v>21</v>
      </c>
      <c r="L5" s="12" t="s">
        <v>21</v>
      </c>
      <c r="M5" s="12" t="s">
        <v>9</v>
      </c>
      <c r="N5" s="12" t="s">
        <v>9</v>
      </c>
      <c r="O5" s="12" t="s">
        <v>9</v>
      </c>
      <c r="P5" s="12" t="s">
        <v>9</v>
      </c>
      <c r="Q5" s="12" t="s">
        <v>21</v>
      </c>
      <c r="R5" s="73">
        <f>D5/8</f>
        <v>8.125</v>
      </c>
      <c r="S5" s="73">
        <f>D5*5</f>
        <v>325</v>
      </c>
    </row>
    <row r="6" spans="1:19" x14ac:dyDescent="0.25">
      <c r="A6" s="6" t="s">
        <v>506</v>
      </c>
      <c r="B6" s="8" t="s">
        <v>512</v>
      </c>
      <c r="C6" s="12" t="str">
        <f t="shared" si="0"/>
        <v>Chisenhale Dance Space: Small Studio</v>
      </c>
      <c r="D6" s="71">
        <f>R6*8</f>
        <v>72</v>
      </c>
      <c r="E6" s="13">
        <f>H6*3.2808399</f>
        <v>26.246719200000001</v>
      </c>
      <c r="F6" s="13">
        <f>I6*3.2808399</f>
        <v>20.34120738</v>
      </c>
      <c r="G6" s="14">
        <f>E6*F6</f>
        <v>533.88995829182772</v>
      </c>
      <c r="H6" s="50">
        <v>8</v>
      </c>
      <c r="I6" s="50">
        <v>6.2</v>
      </c>
      <c r="J6" s="50">
        <f>H6*I6</f>
        <v>49.6</v>
      </c>
      <c r="K6" s="8" t="s">
        <v>9</v>
      </c>
      <c r="L6" s="8" t="s">
        <v>21</v>
      </c>
      <c r="M6" s="8" t="s">
        <v>9</v>
      </c>
      <c r="N6" s="8" t="s">
        <v>21</v>
      </c>
      <c r="O6" s="8" t="s">
        <v>9</v>
      </c>
      <c r="P6" s="8" t="s">
        <v>21</v>
      </c>
      <c r="Q6" s="8" t="s">
        <v>9</v>
      </c>
      <c r="R6" s="62">
        <v>9</v>
      </c>
      <c r="S6" s="71">
        <f>5*D6</f>
        <v>360</v>
      </c>
    </row>
    <row r="7" spans="1:19" x14ac:dyDescent="0.25">
      <c r="A7" s="6" t="s">
        <v>454</v>
      </c>
      <c r="B7" s="25" t="s">
        <v>253</v>
      </c>
      <c r="C7" s="12" t="str">
        <f t="shared" si="0"/>
        <v>Exchange Theatre: Rehearsal Room</v>
      </c>
      <c r="D7" s="62">
        <v>80</v>
      </c>
      <c r="E7" s="13"/>
      <c r="F7" s="13"/>
      <c r="G7" s="14">
        <v>485</v>
      </c>
      <c r="H7" s="50" t="s">
        <v>574</v>
      </c>
      <c r="I7" s="50" t="s">
        <v>574</v>
      </c>
      <c r="J7" s="50">
        <v>50</v>
      </c>
      <c r="K7" s="8" t="s">
        <v>21</v>
      </c>
      <c r="L7" s="8" t="s">
        <v>21</v>
      </c>
      <c r="M7" s="8" t="s">
        <v>9</v>
      </c>
      <c r="N7" s="8" t="s">
        <v>9</v>
      </c>
      <c r="O7" s="8" t="s">
        <v>21</v>
      </c>
      <c r="P7" s="8" t="s">
        <v>9</v>
      </c>
      <c r="Q7" s="8" t="s">
        <v>21</v>
      </c>
      <c r="R7" s="62">
        <v>14</v>
      </c>
      <c r="S7" s="62">
        <v>335</v>
      </c>
    </row>
    <row r="8" spans="1:19" x14ac:dyDescent="0.25">
      <c r="A8" s="6" t="s">
        <v>751</v>
      </c>
      <c r="B8" s="8" t="s">
        <v>767</v>
      </c>
      <c r="C8" s="12" t="str">
        <f t="shared" ref="C8:C10" si="1">A8&amp;": "&amp;B8</f>
        <v>Theatre Delicatessen: Rehearsal Studio 1</v>
      </c>
      <c r="D8" s="71">
        <f>R8*8</f>
        <v>80</v>
      </c>
      <c r="E8" s="13">
        <f t="shared" ref="E8:F12" si="2">H8*3.2808399</f>
        <v>24.606299249999999</v>
      </c>
      <c r="F8" s="13">
        <f t="shared" si="2"/>
        <v>22.965879300000001</v>
      </c>
      <c r="G8" s="14">
        <f t="shared" ref="G8:G15" si="3">E8*F8</f>
        <v>565.10529859518056</v>
      </c>
      <c r="H8" s="50">
        <v>7.5</v>
      </c>
      <c r="I8" s="50">
        <v>7</v>
      </c>
      <c r="J8" s="50">
        <f t="shared" ref="J8:J39" si="4">H8*I8</f>
        <v>52.5</v>
      </c>
      <c r="K8" s="8" t="s">
        <v>9</v>
      </c>
      <c r="L8" s="8" t="s">
        <v>21</v>
      </c>
      <c r="M8" s="8" t="s">
        <v>21</v>
      </c>
      <c r="N8" s="8" t="s">
        <v>21</v>
      </c>
      <c r="O8" s="8" t="s">
        <v>21</v>
      </c>
      <c r="P8" s="8" t="s">
        <v>21</v>
      </c>
      <c r="Q8" s="8" t="s">
        <v>21</v>
      </c>
      <c r="R8" s="62">
        <v>10</v>
      </c>
      <c r="S8" s="71">
        <f>D8*5</f>
        <v>400</v>
      </c>
    </row>
    <row r="9" spans="1:19" x14ac:dyDescent="0.25">
      <c r="A9" s="6" t="s">
        <v>751</v>
      </c>
      <c r="B9" s="8" t="s">
        <v>769</v>
      </c>
      <c r="C9" s="12" t="str">
        <f t="shared" si="1"/>
        <v>Theatre Delicatessen: Rehearsal Studio 4</v>
      </c>
      <c r="D9" s="71">
        <f>R9*8</f>
        <v>80</v>
      </c>
      <c r="E9" s="13">
        <f t="shared" si="2"/>
        <v>22.965879300000001</v>
      </c>
      <c r="F9" s="13">
        <f t="shared" si="2"/>
        <v>19.685039400000001</v>
      </c>
      <c r="G9" s="14">
        <f t="shared" si="3"/>
        <v>452.08423887614447</v>
      </c>
      <c r="H9" s="50">
        <v>7</v>
      </c>
      <c r="I9" s="50">
        <v>6</v>
      </c>
      <c r="J9" s="50">
        <f t="shared" si="4"/>
        <v>42</v>
      </c>
      <c r="K9" s="8" t="s">
        <v>9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8" t="s">
        <v>21</v>
      </c>
      <c r="R9" s="62">
        <v>10</v>
      </c>
      <c r="S9" s="71">
        <f>D9*5</f>
        <v>400</v>
      </c>
    </row>
    <row r="10" spans="1:19" x14ac:dyDescent="0.25">
      <c r="A10" s="6" t="s">
        <v>751</v>
      </c>
      <c r="B10" s="8" t="s">
        <v>770</v>
      </c>
      <c r="C10" s="12" t="str">
        <f t="shared" si="1"/>
        <v>Theatre Delicatessen: Rehearsal Studio 3</v>
      </c>
      <c r="D10" s="71">
        <f>R10*8</f>
        <v>80</v>
      </c>
      <c r="E10" s="13">
        <f t="shared" si="2"/>
        <v>22.965879300000001</v>
      </c>
      <c r="F10" s="13">
        <f t="shared" si="2"/>
        <v>19.685039400000001</v>
      </c>
      <c r="G10" s="14">
        <f t="shared" si="3"/>
        <v>452.08423887614447</v>
      </c>
      <c r="H10" s="50">
        <v>7</v>
      </c>
      <c r="I10" s="50">
        <v>6</v>
      </c>
      <c r="J10" s="50">
        <f t="shared" si="4"/>
        <v>42</v>
      </c>
      <c r="K10" s="8" t="s">
        <v>9</v>
      </c>
      <c r="L10" s="8" t="s">
        <v>21</v>
      </c>
      <c r="M10" s="8" t="s">
        <v>21</v>
      </c>
      <c r="N10" s="8" t="s">
        <v>21</v>
      </c>
      <c r="O10" s="8" t="s">
        <v>21</v>
      </c>
      <c r="P10" s="8" t="s">
        <v>21</v>
      </c>
      <c r="Q10" s="8" t="s">
        <v>21</v>
      </c>
      <c r="R10" s="62">
        <v>10</v>
      </c>
      <c r="S10" s="71">
        <f>D10*5</f>
        <v>400</v>
      </c>
    </row>
    <row r="11" spans="1:19" x14ac:dyDescent="0.25">
      <c r="A11" s="6" t="s">
        <v>401</v>
      </c>
      <c r="B11" s="25" t="s">
        <v>165</v>
      </c>
      <c r="C11" s="12" t="str">
        <f t="shared" ref="C11:C16" si="5">A11&amp;": "&amp;B11</f>
        <v>St George's Church Bloomsbury: Meeting Room</v>
      </c>
      <c r="D11" s="62">
        <v>85</v>
      </c>
      <c r="E11" s="23">
        <f t="shared" si="2"/>
        <v>19.685039400000001</v>
      </c>
      <c r="F11" s="23">
        <f t="shared" si="2"/>
        <v>8.2020997500000004</v>
      </c>
      <c r="G11" s="23">
        <f t="shared" si="3"/>
        <v>161.45865674148016</v>
      </c>
      <c r="H11" s="50">
        <v>6</v>
      </c>
      <c r="I11" s="50">
        <v>2.5</v>
      </c>
      <c r="J11" s="50">
        <f t="shared" si="4"/>
        <v>15</v>
      </c>
      <c r="K11" s="8" t="s">
        <v>21</v>
      </c>
      <c r="L11" s="8" t="s">
        <v>21</v>
      </c>
      <c r="M11" s="8" t="s">
        <v>21</v>
      </c>
      <c r="N11" s="8" t="s">
        <v>21</v>
      </c>
      <c r="O11" s="8" t="s">
        <v>21</v>
      </c>
      <c r="P11" s="8" t="s">
        <v>21</v>
      </c>
      <c r="Q11" s="8" t="s">
        <v>21</v>
      </c>
      <c r="R11" s="71">
        <f>D11/8</f>
        <v>10.625</v>
      </c>
      <c r="S11" s="71">
        <f>D11*5</f>
        <v>425</v>
      </c>
    </row>
    <row r="12" spans="1:19" x14ac:dyDescent="0.25">
      <c r="A12" s="6" t="s">
        <v>757</v>
      </c>
      <c r="B12" s="6" t="s">
        <v>757</v>
      </c>
      <c r="C12" s="21" t="str">
        <f t="shared" si="5"/>
        <v>Anonymous: Anonymous</v>
      </c>
      <c r="D12" s="62">
        <v>96</v>
      </c>
      <c r="E12" s="13">
        <f t="shared" si="2"/>
        <v>20.013123390000001</v>
      </c>
      <c r="F12" s="13">
        <f t="shared" si="2"/>
        <v>17.06036748</v>
      </c>
      <c r="G12" s="54">
        <f t="shared" si="3"/>
        <v>341.43123945598336</v>
      </c>
      <c r="H12" s="51">
        <v>6.1</v>
      </c>
      <c r="I12" s="51">
        <v>5.2</v>
      </c>
      <c r="J12" s="51">
        <f t="shared" si="4"/>
        <v>31.72</v>
      </c>
      <c r="K12" s="25" t="s">
        <v>21</v>
      </c>
      <c r="L12" s="25" t="s">
        <v>21</v>
      </c>
      <c r="M12" s="25" t="s">
        <v>21</v>
      </c>
      <c r="N12" s="25" t="s">
        <v>21</v>
      </c>
      <c r="O12" s="25" t="s">
        <v>21</v>
      </c>
      <c r="P12" s="25" t="s">
        <v>21</v>
      </c>
      <c r="Q12" s="25" t="s">
        <v>21</v>
      </c>
      <c r="R12" s="62">
        <v>18</v>
      </c>
      <c r="S12" s="62">
        <v>420</v>
      </c>
    </row>
    <row r="13" spans="1:19" x14ac:dyDescent="0.25">
      <c r="A13" s="21" t="s">
        <v>109</v>
      </c>
      <c r="B13" s="21" t="s">
        <v>38</v>
      </c>
      <c r="C13" s="12" t="str">
        <f t="shared" si="5"/>
        <v>Calder Theatre Bookshop: Single space</v>
      </c>
      <c r="D13" s="73">
        <f>R13*8</f>
        <v>96</v>
      </c>
      <c r="E13" s="23">
        <v>17</v>
      </c>
      <c r="F13" s="23">
        <v>27</v>
      </c>
      <c r="G13" s="23">
        <f t="shared" si="3"/>
        <v>459</v>
      </c>
      <c r="H13" s="51">
        <f>E13*0.3048</f>
        <v>5.1816000000000004</v>
      </c>
      <c r="I13" s="51">
        <f>F13*0.3048</f>
        <v>8.2295999999999996</v>
      </c>
      <c r="J13" s="51">
        <f t="shared" si="4"/>
        <v>42.642495359999998</v>
      </c>
      <c r="K13" s="21" t="s">
        <v>9</v>
      </c>
      <c r="L13" s="21" t="s">
        <v>21</v>
      </c>
      <c r="M13" s="21" t="s">
        <v>21</v>
      </c>
      <c r="N13" s="21" t="s">
        <v>21</v>
      </c>
      <c r="O13" s="21" t="s">
        <v>21</v>
      </c>
      <c r="P13" s="21" t="s">
        <v>9</v>
      </c>
      <c r="Q13" s="21" t="s">
        <v>21</v>
      </c>
      <c r="R13" s="74">
        <v>12</v>
      </c>
      <c r="S13" s="73">
        <f t="shared" ref="S13:S20" si="6">D13*5</f>
        <v>480</v>
      </c>
    </row>
    <row r="14" spans="1:19" x14ac:dyDescent="0.25">
      <c r="A14" s="6" t="s">
        <v>513</v>
      </c>
      <c r="B14" s="8" t="s">
        <v>519</v>
      </c>
      <c r="C14" s="12" t="str">
        <f t="shared" si="5"/>
        <v>Dance Research Studio: DRS</v>
      </c>
      <c r="D14" s="71">
        <f>R14*8</f>
        <v>96</v>
      </c>
      <c r="E14" s="13">
        <f>H14*3.2808399</f>
        <v>32.808399000000001</v>
      </c>
      <c r="F14" s="13">
        <f>I14*3.2808399</f>
        <v>22.965879300000001</v>
      </c>
      <c r="G14" s="14">
        <f t="shared" si="3"/>
        <v>753.47373146024074</v>
      </c>
      <c r="H14" s="50">
        <v>10</v>
      </c>
      <c r="I14" s="50">
        <v>7</v>
      </c>
      <c r="J14" s="50">
        <f t="shared" si="4"/>
        <v>70</v>
      </c>
      <c r="K14" s="8" t="s">
        <v>9</v>
      </c>
      <c r="L14" s="8" t="s">
        <v>9</v>
      </c>
      <c r="M14" s="8" t="s">
        <v>9</v>
      </c>
      <c r="N14" s="8" t="s">
        <v>21</v>
      </c>
      <c r="O14" s="8" t="s">
        <v>9</v>
      </c>
      <c r="P14" s="8" t="s">
        <v>9</v>
      </c>
      <c r="Q14" s="8" t="s">
        <v>9</v>
      </c>
      <c r="R14" s="74">
        <v>12</v>
      </c>
      <c r="S14" s="71">
        <f t="shared" si="6"/>
        <v>480</v>
      </c>
    </row>
    <row r="15" spans="1:19" x14ac:dyDescent="0.25">
      <c r="A15" s="21" t="s">
        <v>174</v>
      </c>
      <c r="B15" s="21" t="s">
        <v>88</v>
      </c>
      <c r="C15" s="12" t="str">
        <f t="shared" si="5"/>
        <v>Etcetera Theatre: Theatre</v>
      </c>
      <c r="D15" s="73">
        <f>R15*8</f>
        <v>96</v>
      </c>
      <c r="E15" s="23">
        <f>H15*3.2808399</f>
        <v>17.716535460000003</v>
      </c>
      <c r="F15" s="23">
        <f>I15*3.2808399</f>
        <v>12.139107630000002</v>
      </c>
      <c r="G15" s="23">
        <f t="shared" si="3"/>
        <v>215.06293077965162</v>
      </c>
      <c r="H15" s="51">
        <v>5.4</v>
      </c>
      <c r="I15" s="51">
        <v>3.7</v>
      </c>
      <c r="J15" s="51">
        <f t="shared" si="4"/>
        <v>19.980000000000004</v>
      </c>
      <c r="K15" s="23" t="s">
        <v>21</v>
      </c>
      <c r="L15" s="23" t="s">
        <v>21</v>
      </c>
      <c r="M15" s="23" t="s">
        <v>9</v>
      </c>
      <c r="N15" s="23" t="s">
        <v>9</v>
      </c>
      <c r="O15" s="23" t="s">
        <v>21</v>
      </c>
      <c r="P15" s="23" t="s">
        <v>21</v>
      </c>
      <c r="Q15" s="23" t="s">
        <v>21</v>
      </c>
      <c r="R15" s="74">
        <v>12</v>
      </c>
      <c r="S15" s="73">
        <f t="shared" si="6"/>
        <v>480</v>
      </c>
    </row>
    <row r="16" spans="1:19" x14ac:dyDescent="0.25">
      <c r="A16" s="6" t="s">
        <v>690</v>
      </c>
      <c r="B16" s="25" t="s">
        <v>698</v>
      </c>
      <c r="C16" s="12" t="str">
        <f t="shared" si="5"/>
        <v>Red Hedgehog: The Gallery</v>
      </c>
      <c r="D16" s="62">
        <f>12*8</f>
        <v>96</v>
      </c>
      <c r="E16" s="25"/>
      <c r="F16" s="25"/>
      <c r="G16" s="14"/>
      <c r="H16" s="52">
        <v>5</v>
      </c>
      <c r="I16" s="52">
        <v>4</v>
      </c>
      <c r="J16" s="50">
        <f t="shared" si="4"/>
        <v>20</v>
      </c>
      <c r="K16" s="45" t="s">
        <v>21</v>
      </c>
      <c r="L16" s="45" t="s">
        <v>21</v>
      </c>
      <c r="M16" s="45" t="s">
        <v>21</v>
      </c>
      <c r="N16" s="45" t="s">
        <v>21</v>
      </c>
      <c r="O16" s="45" t="s">
        <v>21</v>
      </c>
      <c r="P16" s="45" t="s">
        <v>21</v>
      </c>
      <c r="Q16" s="45" t="s">
        <v>21</v>
      </c>
      <c r="R16" s="62">
        <v>15</v>
      </c>
      <c r="S16" s="71">
        <f t="shared" si="6"/>
        <v>480</v>
      </c>
    </row>
    <row r="17" spans="1:19" x14ac:dyDescent="0.25">
      <c r="A17" s="6" t="s">
        <v>751</v>
      </c>
      <c r="B17" s="8" t="s">
        <v>768</v>
      </c>
      <c r="C17" s="12" t="str">
        <f t="shared" ref="C17:C20" si="7">A17&amp;": "&amp;B17</f>
        <v>Theatre Delicatessen: Rehearsal Studio 2</v>
      </c>
      <c r="D17" s="71">
        <f>R17*8</f>
        <v>96</v>
      </c>
      <c r="E17" s="13">
        <f t="shared" ref="E17:F24" si="8">H17*3.2808399</f>
        <v>36.089238899999998</v>
      </c>
      <c r="F17" s="13">
        <f t="shared" si="8"/>
        <v>22.965879300000001</v>
      </c>
      <c r="G17" s="14">
        <f t="shared" ref="G17:G24" si="9">E17*F17</f>
        <v>828.82110460626473</v>
      </c>
      <c r="H17" s="50">
        <v>11</v>
      </c>
      <c r="I17" s="50">
        <v>7</v>
      </c>
      <c r="J17" s="50">
        <f t="shared" si="4"/>
        <v>77</v>
      </c>
      <c r="K17" s="8" t="s">
        <v>9</v>
      </c>
      <c r="L17" s="8" t="s">
        <v>21</v>
      </c>
      <c r="M17" s="8" t="s">
        <v>21</v>
      </c>
      <c r="N17" s="8" t="s">
        <v>21</v>
      </c>
      <c r="O17" s="8" t="s">
        <v>21</v>
      </c>
      <c r="P17" s="8" t="s">
        <v>21</v>
      </c>
      <c r="Q17" s="8" t="s">
        <v>21</v>
      </c>
      <c r="R17" s="62">
        <v>12</v>
      </c>
      <c r="S17" s="71">
        <f t="shared" si="6"/>
        <v>480</v>
      </c>
    </row>
    <row r="18" spans="1:19" x14ac:dyDescent="0.25">
      <c r="A18" s="6" t="s">
        <v>751</v>
      </c>
      <c r="B18" s="8" t="s">
        <v>771</v>
      </c>
      <c r="C18" s="12" t="str">
        <f t="shared" si="7"/>
        <v>Theatre Delicatessen: Rehearsal Studio 5</v>
      </c>
      <c r="D18" s="71">
        <f>R18*8</f>
        <v>96</v>
      </c>
      <c r="E18" s="13">
        <f t="shared" si="8"/>
        <v>36.089238899999998</v>
      </c>
      <c r="F18" s="13">
        <f t="shared" si="8"/>
        <v>16.404199500000001</v>
      </c>
      <c r="G18" s="14">
        <f t="shared" si="9"/>
        <v>592.0150747187605</v>
      </c>
      <c r="H18" s="50">
        <v>11</v>
      </c>
      <c r="I18" s="50">
        <v>5</v>
      </c>
      <c r="J18" s="50">
        <f t="shared" si="4"/>
        <v>55</v>
      </c>
      <c r="K18" s="8" t="s">
        <v>9</v>
      </c>
      <c r="L18" s="8" t="s">
        <v>21</v>
      </c>
      <c r="M18" s="8" t="s">
        <v>21</v>
      </c>
      <c r="N18" s="8" t="s">
        <v>21</v>
      </c>
      <c r="O18" s="8" t="s">
        <v>21</v>
      </c>
      <c r="P18" s="8" t="s">
        <v>21</v>
      </c>
      <c r="Q18" s="8" t="s">
        <v>21</v>
      </c>
      <c r="R18" s="62">
        <v>12</v>
      </c>
      <c r="S18" s="71">
        <f t="shared" si="6"/>
        <v>480</v>
      </c>
    </row>
    <row r="19" spans="1:19" x14ac:dyDescent="0.25">
      <c r="A19" s="6" t="s">
        <v>751</v>
      </c>
      <c r="B19" s="8" t="s">
        <v>772</v>
      </c>
      <c r="C19" s="12" t="str">
        <f t="shared" si="7"/>
        <v>Theatre Delicatessen: Rehearsal Studio 6</v>
      </c>
      <c r="D19" s="71">
        <f>R19*8</f>
        <v>96</v>
      </c>
      <c r="E19" s="13">
        <f t="shared" si="8"/>
        <v>36.089238899999998</v>
      </c>
      <c r="F19" s="13">
        <f t="shared" si="8"/>
        <v>21.325459350000003</v>
      </c>
      <c r="G19" s="14">
        <f t="shared" si="9"/>
        <v>769.61959713438875</v>
      </c>
      <c r="H19" s="50">
        <v>11</v>
      </c>
      <c r="I19" s="50">
        <v>6.5</v>
      </c>
      <c r="J19" s="50">
        <f t="shared" si="4"/>
        <v>71.5</v>
      </c>
      <c r="K19" s="8" t="s">
        <v>9</v>
      </c>
      <c r="L19" s="8" t="s">
        <v>21</v>
      </c>
      <c r="M19" s="8" t="s">
        <v>21</v>
      </c>
      <c r="N19" s="8" t="s">
        <v>21</v>
      </c>
      <c r="O19" s="8" t="s">
        <v>21</v>
      </c>
      <c r="P19" s="8" t="s">
        <v>21</v>
      </c>
      <c r="Q19" s="8" t="s">
        <v>21</v>
      </c>
      <c r="R19" s="62">
        <v>12</v>
      </c>
      <c r="S19" s="71">
        <f t="shared" si="6"/>
        <v>480</v>
      </c>
    </row>
    <row r="20" spans="1:19" x14ac:dyDescent="0.25">
      <c r="A20" s="6" t="s">
        <v>751</v>
      </c>
      <c r="B20" s="8" t="s">
        <v>773</v>
      </c>
      <c r="C20" s="12" t="str">
        <f t="shared" si="7"/>
        <v>Theatre Delicatessen: Rehearsal Studio 7</v>
      </c>
      <c r="D20" s="71">
        <f>R20*8</f>
        <v>96</v>
      </c>
      <c r="E20" s="13">
        <f t="shared" si="8"/>
        <v>36.089238899999998</v>
      </c>
      <c r="F20" s="13">
        <f t="shared" si="8"/>
        <v>21.325459350000003</v>
      </c>
      <c r="G20" s="14">
        <f t="shared" si="9"/>
        <v>769.61959713438875</v>
      </c>
      <c r="H20" s="50">
        <v>11</v>
      </c>
      <c r="I20" s="50">
        <v>6.5</v>
      </c>
      <c r="J20" s="50">
        <f t="shared" si="4"/>
        <v>71.5</v>
      </c>
      <c r="K20" s="8" t="s">
        <v>9</v>
      </c>
      <c r="L20" s="8" t="s">
        <v>21</v>
      </c>
      <c r="M20" s="8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62">
        <v>12</v>
      </c>
      <c r="S20" s="71">
        <f t="shared" si="6"/>
        <v>480</v>
      </c>
    </row>
    <row r="21" spans="1:19" x14ac:dyDescent="0.25">
      <c r="A21" s="21" t="s">
        <v>131</v>
      </c>
      <c r="B21" s="21" t="s">
        <v>108</v>
      </c>
      <c r="C21" s="12" t="str">
        <f t="shared" ref="C21:C49" si="10">A21&amp;": "&amp;B21</f>
        <v>Clapham Community Project: Lower Hall</v>
      </c>
      <c r="D21" s="74">
        <v>100</v>
      </c>
      <c r="E21" s="23">
        <f t="shared" si="8"/>
        <v>30.019685085000003</v>
      </c>
      <c r="F21" s="23">
        <f t="shared" si="8"/>
        <v>25.984252008000002</v>
      </c>
      <c r="G21" s="17">
        <f t="shared" si="9"/>
        <v>780.03906244943903</v>
      </c>
      <c r="H21" s="37">
        <v>9.15</v>
      </c>
      <c r="I21" s="37">
        <v>7.92</v>
      </c>
      <c r="J21" s="37">
        <f t="shared" si="4"/>
        <v>72.468000000000004</v>
      </c>
      <c r="K21" s="23" t="s">
        <v>9</v>
      </c>
      <c r="L21" s="23" t="s">
        <v>9</v>
      </c>
      <c r="M21" s="23" t="s">
        <v>9</v>
      </c>
      <c r="N21" s="23" t="s">
        <v>21</v>
      </c>
      <c r="O21" s="23" t="s">
        <v>21</v>
      </c>
      <c r="P21" s="23" t="s">
        <v>9</v>
      </c>
      <c r="Q21" s="23" t="s">
        <v>21</v>
      </c>
      <c r="R21" s="73">
        <f>D21/8</f>
        <v>12.5</v>
      </c>
      <c r="S21" s="73">
        <f>(D21*5)*0.9</f>
        <v>450</v>
      </c>
    </row>
    <row r="22" spans="1:19" x14ac:dyDescent="0.25">
      <c r="A22" s="21" t="s">
        <v>131</v>
      </c>
      <c r="B22" s="21" t="s">
        <v>138</v>
      </c>
      <c r="C22" s="12" t="str">
        <f t="shared" si="10"/>
        <v>Clapham Community Project: Harlequin Room</v>
      </c>
      <c r="D22" s="74">
        <v>100</v>
      </c>
      <c r="E22" s="23">
        <f t="shared" si="8"/>
        <v>26.870078781</v>
      </c>
      <c r="F22" s="23">
        <f t="shared" si="8"/>
        <v>14.566929156000002</v>
      </c>
      <c r="G22" s="17">
        <f t="shared" si="9"/>
        <v>391.41453401896592</v>
      </c>
      <c r="H22" s="37">
        <v>8.19</v>
      </c>
      <c r="I22" s="37">
        <v>4.4400000000000004</v>
      </c>
      <c r="J22" s="37">
        <f t="shared" si="4"/>
        <v>36.363599999999998</v>
      </c>
      <c r="K22" s="23" t="s">
        <v>9</v>
      </c>
      <c r="L22" s="23" t="s">
        <v>9</v>
      </c>
      <c r="M22" s="23" t="s">
        <v>21</v>
      </c>
      <c r="N22" s="23" t="s">
        <v>21</v>
      </c>
      <c r="O22" s="23" t="s">
        <v>9</v>
      </c>
      <c r="P22" s="23" t="s">
        <v>21</v>
      </c>
      <c r="Q22" s="23" t="s">
        <v>21</v>
      </c>
      <c r="R22" s="73">
        <f>D22/8</f>
        <v>12.5</v>
      </c>
      <c r="S22" s="73">
        <f>(D22*5)*0.9</f>
        <v>450</v>
      </c>
    </row>
    <row r="23" spans="1:19" x14ac:dyDescent="0.25">
      <c r="A23" s="6" t="s">
        <v>416</v>
      </c>
      <c r="B23" s="25" t="s">
        <v>65</v>
      </c>
      <c r="C23" s="12" t="str">
        <f t="shared" si="10"/>
        <v>Half Moon Young People's Theatre: Red Room</v>
      </c>
      <c r="D23" s="62">
        <v>100</v>
      </c>
      <c r="E23" s="13">
        <f t="shared" si="8"/>
        <v>14.829396348</v>
      </c>
      <c r="F23" s="13">
        <f t="shared" si="8"/>
        <v>18.864829425</v>
      </c>
      <c r="G23" s="14">
        <f t="shared" si="9"/>
        <v>279.75403258073794</v>
      </c>
      <c r="H23" s="50">
        <v>4.5199999999999996</v>
      </c>
      <c r="I23" s="50">
        <v>5.75</v>
      </c>
      <c r="J23" s="50">
        <f t="shared" si="4"/>
        <v>25.99</v>
      </c>
      <c r="K23" s="8" t="s">
        <v>21</v>
      </c>
      <c r="L23" s="8" t="s">
        <v>21</v>
      </c>
      <c r="M23" s="8" t="s">
        <v>21</v>
      </c>
      <c r="N23" s="8" t="s">
        <v>21</v>
      </c>
      <c r="O23" s="8" t="s">
        <v>21</v>
      </c>
      <c r="P23" s="8" t="s">
        <v>21</v>
      </c>
      <c r="Q23" s="8" t="s">
        <v>21</v>
      </c>
      <c r="R23" s="73">
        <f>D23/8</f>
        <v>12.5</v>
      </c>
      <c r="S23" s="73">
        <f>D23*5</f>
        <v>500</v>
      </c>
    </row>
    <row r="24" spans="1:19" x14ac:dyDescent="0.25">
      <c r="A24" s="21" t="s">
        <v>208</v>
      </c>
      <c r="B24" s="21" t="s">
        <v>275</v>
      </c>
      <c r="C24" s="12" t="str">
        <f t="shared" si="10"/>
        <v>Holy Trinity W6: Carini Room</v>
      </c>
      <c r="D24" s="74">
        <v>100</v>
      </c>
      <c r="E24" s="23">
        <f t="shared" si="8"/>
        <v>13.123359600000001</v>
      </c>
      <c r="F24" s="23">
        <f t="shared" si="8"/>
        <v>18.044619449999999</v>
      </c>
      <c r="G24" s="23">
        <f t="shared" si="9"/>
        <v>236.80602988750422</v>
      </c>
      <c r="H24" s="51">
        <v>4</v>
      </c>
      <c r="I24" s="51">
        <v>5.5</v>
      </c>
      <c r="J24" s="51">
        <f t="shared" si="4"/>
        <v>22</v>
      </c>
      <c r="K24" s="21" t="s">
        <v>9</v>
      </c>
      <c r="L24" s="21" t="s">
        <v>9</v>
      </c>
      <c r="M24" s="21" t="s">
        <v>9</v>
      </c>
      <c r="N24" s="21" t="s">
        <v>21</v>
      </c>
      <c r="O24" s="21" t="s">
        <v>21</v>
      </c>
      <c r="P24" s="21" t="s">
        <v>21</v>
      </c>
      <c r="Q24" s="21" t="s">
        <v>21</v>
      </c>
      <c r="R24" s="73">
        <f>D24/8</f>
        <v>12.5</v>
      </c>
      <c r="S24" s="73">
        <f>D24*5</f>
        <v>500</v>
      </c>
    </row>
    <row r="25" spans="1:19" x14ac:dyDescent="0.25">
      <c r="A25" s="6" t="s">
        <v>449</v>
      </c>
      <c r="B25" s="25" t="s">
        <v>453</v>
      </c>
      <c r="C25" s="12" t="str">
        <f t="shared" si="10"/>
        <v>Kobi Nazrul Centre: Main Space</v>
      </c>
      <c r="D25" s="62">
        <v>100</v>
      </c>
      <c r="E25" s="12"/>
      <c r="F25" s="12"/>
      <c r="G25" s="12"/>
      <c r="H25" s="50">
        <v>12</v>
      </c>
      <c r="I25" s="50">
        <v>16</v>
      </c>
      <c r="J25" s="50">
        <f t="shared" si="4"/>
        <v>192</v>
      </c>
      <c r="K25" s="8" t="s">
        <v>21</v>
      </c>
      <c r="L25" s="8" t="s">
        <v>21</v>
      </c>
      <c r="M25" s="8" t="s">
        <v>21</v>
      </c>
      <c r="N25" s="8" t="s">
        <v>21</v>
      </c>
      <c r="O25" s="8" t="s">
        <v>21</v>
      </c>
      <c r="P25" s="8" t="s">
        <v>21</v>
      </c>
      <c r="Q25" s="8" t="s">
        <v>21</v>
      </c>
      <c r="R25" s="62">
        <v>30</v>
      </c>
      <c r="S25" s="73">
        <f>D25*5</f>
        <v>500</v>
      </c>
    </row>
    <row r="26" spans="1:19" x14ac:dyDescent="0.25">
      <c r="A26" s="21" t="s">
        <v>309</v>
      </c>
      <c r="B26" s="21" t="s">
        <v>253</v>
      </c>
      <c r="C26" s="12" t="str">
        <f t="shared" si="10"/>
        <v>Out of Joint: Rehearsal Room</v>
      </c>
      <c r="D26" s="73">
        <v>100</v>
      </c>
      <c r="E26" s="23">
        <f t="shared" ref="E26:F28" si="11">H26*3.2808399</f>
        <v>35.761154910000002</v>
      </c>
      <c r="F26" s="23">
        <f t="shared" si="11"/>
        <v>23.293963290000001</v>
      </c>
      <c r="G26" s="23">
        <f>E26*F26</f>
        <v>833.01902968154332</v>
      </c>
      <c r="H26" s="51">
        <v>10.9</v>
      </c>
      <c r="I26" s="51">
        <v>7.1</v>
      </c>
      <c r="J26" s="51">
        <f t="shared" si="4"/>
        <v>77.39</v>
      </c>
      <c r="K26" s="21" t="s">
        <v>21</v>
      </c>
      <c r="L26" s="21" t="s">
        <v>21</v>
      </c>
      <c r="M26" s="21" t="s">
        <v>21</v>
      </c>
      <c r="N26" s="21" t="s">
        <v>21</v>
      </c>
      <c r="O26" s="21" t="s">
        <v>21</v>
      </c>
      <c r="P26" s="21" t="s">
        <v>21</v>
      </c>
      <c r="Q26" s="21" t="s">
        <v>21</v>
      </c>
      <c r="R26" s="73">
        <f>D26/8</f>
        <v>12.5</v>
      </c>
      <c r="S26" s="73">
        <v>500</v>
      </c>
    </row>
    <row r="27" spans="1:19" x14ac:dyDescent="0.25">
      <c r="A27" s="21" t="s">
        <v>60</v>
      </c>
      <c r="B27" s="21" t="s">
        <v>69</v>
      </c>
      <c r="C27" s="12" t="str">
        <f t="shared" si="10"/>
        <v>The Albany: Purple Room</v>
      </c>
      <c r="D27" s="74">
        <v>100</v>
      </c>
      <c r="E27" s="23">
        <f t="shared" si="11"/>
        <v>13.123359600000001</v>
      </c>
      <c r="F27" s="23">
        <f t="shared" si="11"/>
        <v>16.404199500000001</v>
      </c>
      <c r="G27" s="23">
        <f>E27*F27</f>
        <v>215.27820898864022</v>
      </c>
      <c r="H27" s="51">
        <v>4</v>
      </c>
      <c r="I27" s="51">
        <v>5</v>
      </c>
      <c r="J27" s="51">
        <f t="shared" si="4"/>
        <v>20</v>
      </c>
      <c r="K27" s="21" t="s">
        <v>9</v>
      </c>
      <c r="L27" s="21" t="s">
        <v>9</v>
      </c>
      <c r="M27" s="21" t="s">
        <v>21</v>
      </c>
      <c r="N27" s="21" t="s">
        <v>21</v>
      </c>
      <c r="O27" s="21" t="s">
        <v>21</v>
      </c>
      <c r="P27" s="21" t="s">
        <v>21</v>
      </c>
      <c r="Q27" s="21" t="s">
        <v>21</v>
      </c>
      <c r="R27" s="74">
        <v>15</v>
      </c>
      <c r="S27" s="71">
        <f>D27*5</f>
        <v>500</v>
      </c>
    </row>
    <row r="28" spans="1:19" x14ac:dyDescent="0.25">
      <c r="A28" s="6" t="s">
        <v>757</v>
      </c>
      <c r="B28" s="6" t="s">
        <v>757</v>
      </c>
      <c r="C28" s="21" t="str">
        <f t="shared" si="10"/>
        <v>Anonymous: Anonymous</v>
      </c>
      <c r="D28" s="62">
        <v>102</v>
      </c>
      <c r="E28" s="13">
        <f t="shared" si="11"/>
        <v>51.837270420000003</v>
      </c>
      <c r="F28" s="13">
        <f t="shared" si="11"/>
        <v>23.293963290000001</v>
      </c>
      <c r="G28" s="54">
        <f>E28*F28</f>
        <v>1207.4954742172829</v>
      </c>
      <c r="H28" s="51">
        <v>15.8</v>
      </c>
      <c r="I28" s="51">
        <v>7.1</v>
      </c>
      <c r="J28" s="51">
        <f t="shared" si="4"/>
        <v>112.17999999999999</v>
      </c>
      <c r="K28" s="25" t="s">
        <v>21</v>
      </c>
      <c r="L28" s="25" t="s">
        <v>21</v>
      </c>
      <c r="M28" s="25" t="s">
        <v>21</v>
      </c>
      <c r="N28" s="25" t="s">
        <v>21</v>
      </c>
      <c r="O28" s="25" t="s">
        <v>21</v>
      </c>
      <c r="P28" s="25" t="s">
        <v>21</v>
      </c>
      <c r="Q28" s="25" t="s">
        <v>21</v>
      </c>
      <c r="R28" s="62">
        <v>24</v>
      </c>
      <c r="S28" s="62">
        <v>480</v>
      </c>
    </row>
    <row r="29" spans="1:19" x14ac:dyDescent="0.25">
      <c r="A29" s="21" t="s">
        <v>666</v>
      </c>
      <c r="B29" s="21" t="s">
        <v>673</v>
      </c>
      <c r="C29" s="12" t="str">
        <f t="shared" si="10"/>
        <v>Park Theatre: Morris Space</v>
      </c>
      <c r="D29" s="73">
        <f>S29/5</f>
        <v>102</v>
      </c>
      <c r="E29" s="12"/>
      <c r="F29" s="12"/>
      <c r="G29" s="23"/>
      <c r="H29" s="51">
        <v>10</v>
      </c>
      <c r="I29" s="51">
        <v>6</v>
      </c>
      <c r="J29" s="37">
        <f t="shared" si="4"/>
        <v>60</v>
      </c>
      <c r="K29" s="21" t="s">
        <v>9</v>
      </c>
      <c r="L29" s="21" t="s">
        <v>21</v>
      </c>
      <c r="M29" s="21" t="s">
        <v>9</v>
      </c>
      <c r="N29" s="21" t="s">
        <v>9</v>
      </c>
      <c r="O29" s="21" t="s">
        <v>21</v>
      </c>
      <c r="P29" s="21" t="s">
        <v>9</v>
      </c>
      <c r="Q29" s="21" t="s">
        <v>21</v>
      </c>
      <c r="R29" s="73">
        <f>D29/8</f>
        <v>12.75</v>
      </c>
      <c r="S29" s="74">
        <f>1.2*425</f>
        <v>510</v>
      </c>
    </row>
    <row r="30" spans="1:19" x14ac:dyDescent="0.25">
      <c r="A30" s="21" t="s">
        <v>247</v>
      </c>
      <c r="B30" s="12" t="s">
        <v>254</v>
      </c>
      <c r="C30" s="12" t="str">
        <f t="shared" si="10"/>
        <v>London Bubble: Studio Space</v>
      </c>
      <c r="D30" s="74">
        <f>1.2*87</f>
        <v>104.39999999999999</v>
      </c>
      <c r="E30" s="23">
        <f t="shared" ref="E30:E39" si="12">H30*3.2808399</f>
        <v>32.480315010000005</v>
      </c>
      <c r="F30" s="23">
        <f t="shared" ref="F30:F39" si="13">I30*3.2808399</f>
        <v>19.028871420000002</v>
      </c>
      <c r="G30" s="17">
        <f t="shared" ref="G30:G43" si="14">E30*F30</f>
        <v>618.06373800638619</v>
      </c>
      <c r="H30" s="37">
        <v>9.9</v>
      </c>
      <c r="I30" s="37">
        <v>5.8</v>
      </c>
      <c r="J30" s="37">
        <f t="shared" si="4"/>
        <v>57.42</v>
      </c>
      <c r="K30" s="12" t="s">
        <v>9</v>
      </c>
      <c r="L30" s="12" t="s">
        <v>21</v>
      </c>
      <c r="M30" s="12" t="s">
        <v>21</v>
      </c>
      <c r="N30" s="12" t="s">
        <v>21</v>
      </c>
      <c r="O30" s="12" t="s">
        <v>21</v>
      </c>
      <c r="P30" s="12" t="s">
        <v>21</v>
      </c>
      <c r="Q30" s="12" t="s">
        <v>21</v>
      </c>
      <c r="R30" s="74">
        <f>1.2*19</f>
        <v>22.8</v>
      </c>
      <c r="S30" s="74">
        <f>1.2*332</f>
        <v>398.4</v>
      </c>
    </row>
    <row r="31" spans="1:19" x14ac:dyDescent="0.25">
      <c r="A31" s="21" t="s">
        <v>316</v>
      </c>
      <c r="B31" s="21" t="s">
        <v>663</v>
      </c>
      <c r="C31" s="12" t="str">
        <f t="shared" si="10"/>
        <v>Oval House: Blue Studio</v>
      </c>
      <c r="D31" s="74">
        <v>108</v>
      </c>
      <c r="E31" s="23">
        <f t="shared" si="12"/>
        <v>18.700787430000002</v>
      </c>
      <c r="F31" s="23">
        <f t="shared" si="13"/>
        <v>16.404199500000001</v>
      </c>
      <c r="G31" s="23">
        <f t="shared" si="14"/>
        <v>306.77144780881235</v>
      </c>
      <c r="H31" s="51">
        <v>5.7</v>
      </c>
      <c r="I31" s="51">
        <v>5</v>
      </c>
      <c r="J31" s="37">
        <f t="shared" si="4"/>
        <v>28.5</v>
      </c>
      <c r="K31" s="21" t="s">
        <v>21</v>
      </c>
      <c r="L31" s="21" t="s">
        <v>21</v>
      </c>
      <c r="M31" s="21" t="s">
        <v>21</v>
      </c>
      <c r="N31" s="21" t="s">
        <v>21</v>
      </c>
      <c r="O31" s="21" t="s">
        <v>21</v>
      </c>
      <c r="P31" s="21" t="s">
        <v>21</v>
      </c>
      <c r="Q31" s="21" t="s">
        <v>21</v>
      </c>
      <c r="R31" s="73">
        <f t="shared" ref="R31:R38" si="15">D31/8</f>
        <v>13.5</v>
      </c>
      <c r="S31" s="74">
        <v>480</v>
      </c>
    </row>
    <row r="32" spans="1:19" x14ac:dyDescent="0.25">
      <c r="A32" s="6" t="s">
        <v>432</v>
      </c>
      <c r="B32" s="25" t="s">
        <v>436</v>
      </c>
      <c r="C32" s="12" t="str">
        <f t="shared" si="10"/>
        <v>Pleasance Theatre: White Room</v>
      </c>
      <c r="D32" s="62">
        <f>90*1.2</f>
        <v>108</v>
      </c>
      <c r="E32" s="13">
        <f t="shared" si="12"/>
        <v>26.246719200000001</v>
      </c>
      <c r="F32" s="13">
        <f t="shared" si="13"/>
        <v>13.123359600000001</v>
      </c>
      <c r="G32" s="14">
        <f t="shared" si="14"/>
        <v>344.44513438182435</v>
      </c>
      <c r="H32" s="50">
        <v>8</v>
      </c>
      <c r="I32" s="50">
        <v>4</v>
      </c>
      <c r="J32" s="50">
        <f t="shared" si="4"/>
        <v>32</v>
      </c>
      <c r="K32" s="8" t="s">
        <v>21</v>
      </c>
      <c r="L32" s="8" t="s">
        <v>21</v>
      </c>
      <c r="M32" s="8" t="s">
        <v>21</v>
      </c>
      <c r="N32" s="8" t="s">
        <v>21</v>
      </c>
      <c r="O32" s="8" t="s">
        <v>21</v>
      </c>
      <c r="P32" s="8" t="s">
        <v>21</v>
      </c>
      <c r="Q32" s="8" t="s">
        <v>21</v>
      </c>
      <c r="R32" s="71">
        <f t="shared" si="15"/>
        <v>13.5</v>
      </c>
      <c r="S32" s="62">
        <f>420*1.2</f>
        <v>504</v>
      </c>
    </row>
    <row r="33" spans="1:19" x14ac:dyDescent="0.25">
      <c r="A33" s="6" t="s">
        <v>432</v>
      </c>
      <c r="B33" s="25" t="s">
        <v>678</v>
      </c>
      <c r="C33" s="12" t="str">
        <f t="shared" si="10"/>
        <v>Pleasance Theatre: New Room</v>
      </c>
      <c r="D33" s="62">
        <f>90*1.2</f>
        <v>108</v>
      </c>
      <c r="E33" s="13">
        <f t="shared" si="12"/>
        <v>18.044619449999999</v>
      </c>
      <c r="F33" s="13">
        <f t="shared" si="13"/>
        <v>19.685039400000001</v>
      </c>
      <c r="G33" s="14">
        <f t="shared" si="14"/>
        <v>355.20904483125634</v>
      </c>
      <c r="H33" s="50">
        <v>5.5</v>
      </c>
      <c r="I33" s="50">
        <v>6</v>
      </c>
      <c r="J33" s="50">
        <f t="shared" si="4"/>
        <v>33</v>
      </c>
      <c r="K33" s="8" t="s">
        <v>21</v>
      </c>
      <c r="L33" s="8" t="s">
        <v>21</v>
      </c>
      <c r="M33" s="8" t="s">
        <v>21</v>
      </c>
      <c r="N33" s="8" t="s">
        <v>21</v>
      </c>
      <c r="O33" s="8" t="s">
        <v>21</v>
      </c>
      <c r="P33" s="8" t="s">
        <v>21</v>
      </c>
      <c r="Q33" s="8" t="s">
        <v>21</v>
      </c>
      <c r="R33" s="71">
        <f t="shared" si="15"/>
        <v>13.5</v>
      </c>
      <c r="S33" s="62">
        <f>1.2*420</f>
        <v>504</v>
      </c>
    </row>
    <row r="34" spans="1:19" x14ac:dyDescent="0.25">
      <c r="A34" s="6" t="s">
        <v>340</v>
      </c>
      <c r="B34" s="25" t="s">
        <v>100</v>
      </c>
      <c r="C34" s="12" t="str">
        <f t="shared" si="10"/>
        <v>The Poor School: Studio 1</v>
      </c>
      <c r="D34" s="62">
        <v>110</v>
      </c>
      <c r="E34" s="23">
        <f t="shared" si="12"/>
        <v>29.527559100000001</v>
      </c>
      <c r="F34" s="23">
        <f t="shared" si="13"/>
        <v>22.965879300000001</v>
      </c>
      <c r="G34" s="23">
        <f t="shared" si="14"/>
        <v>678.12635831421665</v>
      </c>
      <c r="H34" s="52">
        <v>9</v>
      </c>
      <c r="I34" s="52">
        <v>7</v>
      </c>
      <c r="J34" s="37">
        <f t="shared" si="4"/>
        <v>63</v>
      </c>
      <c r="K34" s="25" t="s">
        <v>9</v>
      </c>
      <c r="L34" s="25" t="s">
        <v>21</v>
      </c>
      <c r="M34" s="25" t="s">
        <v>21</v>
      </c>
      <c r="N34" s="25" t="s">
        <v>21</v>
      </c>
      <c r="O34" s="25" t="s">
        <v>21</v>
      </c>
      <c r="P34" s="25" t="s">
        <v>9</v>
      </c>
      <c r="Q34" s="25" t="s">
        <v>9</v>
      </c>
      <c r="R34" s="71">
        <f t="shared" si="15"/>
        <v>13.75</v>
      </c>
      <c r="S34" s="71">
        <f t="shared" ref="S34:S39" si="16">D34*5</f>
        <v>550</v>
      </c>
    </row>
    <row r="35" spans="1:19" x14ac:dyDescent="0.25">
      <c r="A35" s="6" t="s">
        <v>340</v>
      </c>
      <c r="B35" s="25" t="s">
        <v>101</v>
      </c>
      <c r="C35" s="12" t="str">
        <f t="shared" si="10"/>
        <v>The Poor School: Studio 2</v>
      </c>
      <c r="D35" s="62">
        <v>110</v>
      </c>
      <c r="E35" s="23">
        <f t="shared" si="12"/>
        <v>29.527559100000001</v>
      </c>
      <c r="F35" s="23">
        <f t="shared" si="13"/>
        <v>22.965879300000001</v>
      </c>
      <c r="G35" s="23">
        <f t="shared" si="14"/>
        <v>678.12635831421665</v>
      </c>
      <c r="H35" s="52">
        <v>9</v>
      </c>
      <c r="I35" s="52">
        <v>7</v>
      </c>
      <c r="J35" s="37">
        <f t="shared" si="4"/>
        <v>63</v>
      </c>
      <c r="K35" s="25" t="s">
        <v>9</v>
      </c>
      <c r="L35" s="25" t="s">
        <v>21</v>
      </c>
      <c r="M35" s="25" t="s">
        <v>21</v>
      </c>
      <c r="N35" s="25" t="s">
        <v>21</v>
      </c>
      <c r="O35" s="25" t="s">
        <v>21</v>
      </c>
      <c r="P35" s="25" t="s">
        <v>9</v>
      </c>
      <c r="Q35" s="25" t="s">
        <v>21</v>
      </c>
      <c r="R35" s="71">
        <f t="shared" si="15"/>
        <v>13.75</v>
      </c>
      <c r="S35" s="71">
        <f t="shared" si="16"/>
        <v>550</v>
      </c>
    </row>
    <row r="36" spans="1:19" x14ac:dyDescent="0.25">
      <c r="A36" s="6" t="s">
        <v>340</v>
      </c>
      <c r="B36" s="25" t="s">
        <v>758</v>
      </c>
      <c r="C36" s="12" t="str">
        <f t="shared" si="10"/>
        <v>The Poor School: Upstairs 1</v>
      </c>
      <c r="D36" s="62">
        <v>110</v>
      </c>
      <c r="E36" s="23">
        <f t="shared" si="12"/>
        <v>42.650918700000005</v>
      </c>
      <c r="F36" s="23">
        <f t="shared" si="13"/>
        <v>36.089238899999998</v>
      </c>
      <c r="G36" s="23">
        <f t="shared" si="14"/>
        <v>1539.2391942687775</v>
      </c>
      <c r="H36" s="52">
        <v>13</v>
      </c>
      <c r="I36" s="52">
        <v>11</v>
      </c>
      <c r="J36" s="37">
        <f t="shared" si="4"/>
        <v>143</v>
      </c>
      <c r="K36" s="25" t="s">
        <v>9</v>
      </c>
      <c r="L36" s="25" t="s">
        <v>21</v>
      </c>
      <c r="M36" s="25" t="s">
        <v>21</v>
      </c>
      <c r="N36" s="25" t="s">
        <v>21</v>
      </c>
      <c r="O36" s="25" t="s">
        <v>21</v>
      </c>
      <c r="P36" s="25" t="s">
        <v>9</v>
      </c>
      <c r="Q36" s="25" t="s">
        <v>21</v>
      </c>
      <c r="R36" s="71">
        <f t="shared" si="15"/>
        <v>13.75</v>
      </c>
      <c r="S36" s="71">
        <f t="shared" si="16"/>
        <v>550</v>
      </c>
    </row>
    <row r="37" spans="1:19" x14ac:dyDescent="0.25">
      <c r="A37" s="6" t="s">
        <v>340</v>
      </c>
      <c r="B37" s="25" t="s">
        <v>759</v>
      </c>
      <c r="C37" s="12" t="str">
        <f t="shared" si="10"/>
        <v>The Poor School: Upstairs 2</v>
      </c>
      <c r="D37" s="62">
        <v>110</v>
      </c>
      <c r="E37" s="23">
        <f t="shared" si="12"/>
        <v>36.089238899999998</v>
      </c>
      <c r="F37" s="23">
        <f t="shared" si="13"/>
        <v>32.808399000000001</v>
      </c>
      <c r="G37" s="23">
        <f t="shared" si="14"/>
        <v>1184.030149437521</v>
      </c>
      <c r="H37" s="52">
        <v>11</v>
      </c>
      <c r="I37" s="52">
        <v>10</v>
      </c>
      <c r="J37" s="37">
        <f t="shared" si="4"/>
        <v>110</v>
      </c>
      <c r="K37" s="25" t="s">
        <v>9</v>
      </c>
      <c r="L37" s="25" t="s">
        <v>21</v>
      </c>
      <c r="M37" s="25" t="s">
        <v>21</v>
      </c>
      <c r="N37" s="25" t="s">
        <v>21</v>
      </c>
      <c r="O37" s="25" t="s">
        <v>21</v>
      </c>
      <c r="P37" s="25" t="s">
        <v>9</v>
      </c>
      <c r="Q37" s="25" t="s">
        <v>21</v>
      </c>
      <c r="R37" s="71">
        <f t="shared" si="15"/>
        <v>13.75</v>
      </c>
      <c r="S37" s="71">
        <f t="shared" si="16"/>
        <v>550</v>
      </c>
    </row>
    <row r="38" spans="1:19" x14ac:dyDescent="0.25">
      <c r="A38" s="6" t="s">
        <v>340</v>
      </c>
      <c r="B38" s="25" t="s">
        <v>346</v>
      </c>
      <c r="C38" s="12" t="str">
        <f t="shared" si="10"/>
        <v>The Poor School: Studio Theatre</v>
      </c>
      <c r="D38" s="62">
        <v>110</v>
      </c>
      <c r="E38" s="23">
        <f t="shared" si="12"/>
        <v>42.650918700000005</v>
      </c>
      <c r="F38" s="23">
        <f t="shared" si="13"/>
        <v>26.246719200000001</v>
      </c>
      <c r="G38" s="23">
        <f t="shared" si="14"/>
        <v>1119.4466867409292</v>
      </c>
      <c r="H38" s="52">
        <v>13</v>
      </c>
      <c r="I38" s="52">
        <v>8</v>
      </c>
      <c r="J38" s="37">
        <f t="shared" si="4"/>
        <v>104</v>
      </c>
      <c r="K38" s="25" t="s">
        <v>21</v>
      </c>
      <c r="L38" s="25" t="s">
        <v>21</v>
      </c>
      <c r="M38" s="25" t="s">
        <v>9</v>
      </c>
      <c r="N38" s="25" t="s">
        <v>9</v>
      </c>
      <c r="O38" s="25" t="s">
        <v>21</v>
      </c>
      <c r="P38" s="25" t="s">
        <v>9</v>
      </c>
      <c r="Q38" s="25" t="s">
        <v>21</v>
      </c>
      <c r="R38" s="71">
        <f t="shared" si="15"/>
        <v>13.75</v>
      </c>
      <c r="S38" s="71">
        <f t="shared" si="16"/>
        <v>550</v>
      </c>
    </row>
    <row r="39" spans="1:19" x14ac:dyDescent="0.25">
      <c r="A39" s="6" t="s">
        <v>457</v>
      </c>
      <c r="B39" s="25" t="s">
        <v>357</v>
      </c>
      <c r="C39" s="12" t="str">
        <f t="shared" si="10"/>
        <v>Lost Theatre: Room 2</v>
      </c>
      <c r="D39" s="71">
        <f>R39*8</f>
        <v>112</v>
      </c>
      <c r="E39" s="13">
        <f t="shared" si="12"/>
        <v>22.637795310000001</v>
      </c>
      <c r="F39" s="13">
        <f t="shared" si="13"/>
        <v>18.044619449999999</v>
      </c>
      <c r="G39" s="14">
        <f t="shared" si="14"/>
        <v>408.4904015559448</v>
      </c>
      <c r="H39" s="50">
        <v>6.9</v>
      </c>
      <c r="I39" s="50">
        <v>5.5</v>
      </c>
      <c r="J39" s="50">
        <f t="shared" si="4"/>
        <v>37.950000000000003</v>
      </c>
      <c r="K39" s="8" t="s">
        <v>21</v>
      </c>
      <c r="L39" s="8" t="s">
        <v>21</v>
      </c>
      <c r="M39" s="8" t="s">
        <v>9</v>
      </c>
      <c r="N39" s="8" t="s">
        <v>21</v>
      </c>
      <c r="O39" s="8" t="s">
        <v>21</v>
      </c>
      <c r="P39" s="8" t="s">
        <v>9</v>
      </c>
      <c r="Q39" s="8" t="s">
        <v>9</v>
      </c>
      <c r="R39" s="62">
        <v>14</v>
      </c>
      <c r="S39" s="73">
        <f t="shared" si="16"/>
        <v>560</v>
      </c>
    </row>
    <row r="40" spans="1:19" x14ac:dyDescent="0.25">
      <c r="A40" s="21" t="s">
        <v>227</v>
      </c>
      <c r="B40" s="12" t="s">
        <v>236</v>
      </c>
      <c r="C40" s="12" t="str">
        <f t="shared" si="10"/>
        <v>Jerwood Space: Spaces 5 &amp; 6</v>
      </c>
      <c r="D40" s="74">
        <v>113</v>
      </c>
      <c r="E40" s="12">
        <v>24</v>
      </c>
      <c r="F40" s="12">
        <v>24</v>
      </c>
      <c r="G40" s="17">
        <f t="shared" si="14"/>
        <v>576</v>
      </c>
      <c r="H40" s="37">
        <v>7.3</v>
      </c>
      <c r="I40" s="37">
        <v>7.3</v>
      </c>
      <c r="J40" s="37">
        <f t="shared" ref="J40:J59" si="17">H40*I40</f>
        <v>53.29</v>
      </c>
      <c r="K40" s="12" t="s">
        <v>9</v>
      </c>
      <c r="L40" s="12" t="s">
        <v>21</v>
      </c>
      <c r="M40" s="12" t="s">
        <v>21</v>
      </c>
      <c r="N40" s="12" t="s">
        <v>21</v>
      </c>
      <c r="O40" s="12" t="s">
        <v>21</v>
      </c>
      <c r="P40" s="12" t="s">
        <v>9</v>
      </c>
      <c r="Q40" s="12" t="s">
        <v>21</v>
      </c>
      <c r="R40" s="74">
        <v>14.9</v>
      </c>
      <c r="S40" s="74">
        <v>536</v>
      </c>
    </row>
    <row r="41" spans="1:19" x14ac:dyDescent="0.25">
      <c r="A41" s="12" t="s">
        <v>633</v>
      </c>
      <c r="B41" s="12" t="s">
        <v>7</v>
      </c>
      <c r="C41" s="12" t="str">
        <f t="shared" si="10"/>
        <v>Identity Studios: Mandela Studio</v>
      </c>
      <c r="D41" s="68">
        <v>115</v>
      </c>
      <c r="E41" s="12">
        <v>32</v>
      </c>
      <c r="F41" s="12">
        <v>19</v>
      </c>
      <c r="G41" s="17">
        <f t="shared" si="14"/>
        <v>608</v>
      </c>
      <c r="H41" s="37">
        <v>9.8000000000000007</v>
      </c>
      <c r="I41" s="37">
        <v>5.8</v>
      </c>
      <c r="J41" s="37">
        <f t="shared" si="17"/>
        <v>56.84</v>
      </c>
      <c r="K41" s="12" t="s">
        <v>9</v>
      </c>
      <c r="L41" s="22" t="s">
        <v>9</v>
      </c>
      <c r="M41" s="22" t="s">
        <v>21</v>
      </c>
      <c r="N41" s="22" t="s">
        <v>21</v>
      </c>
      <c r="O41" s="22" t="s">
        <v>21</v>
      </c>
      <c r="P41" s="22" t="s">
        <v>21</v>
      </c>
      <c r="Q41" s="22" t="s">
        <v>21</v>
      </c>
      <c r="R41" s="68">
        <v>15</v>
      </c>
      <c r="S41" s="73">
        <f>D41*5</f>
        <v>575</v>
      </c>
    </row>
    <row r="42" spans="1:19" x14ac:dyDescent="0.25">
      <c r="A42" s="12" t="s">
        <v>633</v>
      </c>
      <c r="B42" s="12" t="s">
        <v>639</v>
      </c>
      <c r="C42" s="12" t="str">
        <f t="shared" si="10"/>
        <v>Identity Studios: The Grey Room</v>
      </c>
      <c r="D42" s="74">
        <v>115</v>
      </c>
      <c r="E42" s="12">
        <v>38</v>
      </c>
      <c r="F42" s="12">
        <v>22</v>
      </c>
      <c r="G42" s="17">
        <f t="shared" si="14"/>
        <v>836</v>
      </c>
      <c r="H42" s="37">
        <v>12</v>
      </c>
      <c r="I42" s="37">
        <v>6.7</v>
      </c>
      <c r="J42" s="37">
        <f t="shared" si="17"/>
        <v>80.400000000000006</v>
      </c>
      <c r="K42" s="12" t="s">
        <v>21</v>
      </c>
      <c r="L42" s="12" t="s">
        <v>21</v>
      </c>
      <c r="M42" s="12" t="s">
        <v>9</v>
      </c>
      <c r="N42" s="12" t="s">
        <v>21</v>
      </c>
      <c r="O42" s="12" t="s">
        <v>21</v>
      </c>
      <c r="P42" s="12" t="s">
        <v>21</v>
      </c>
      <c r="Q42" s="12" t="s">
        <v>21</v>
      </c>
      <c r="R42" s="74">
        <v>15</v>
      </c>
      <c r="S42" s="73">
        <f>D42*5</f>
        <v>575</v>
      </c>
    </row>
    <row r="43" spans="1:19" x14ac:dyDescent="0.25">
      <c r="A43" s="21" t="s">
        <v>71</v>
      </c>
      <c r="B43" s="21" t="s">
        <v>108</v>
      </c>
      <c r="C43" s="12" t="str">
        <f t="shared" si="10"/>
        <v>Alford House: Lower Hall</v>
      </c>
      <c r="D43" s="73">
        <f>S43/5</f>
        <v>118</v>
      </c>
      <c r="E43" s="23">
        <f>H43*3.2808399</f>
        <v>41.994750720000006</v>
      </c>
      <c r="F43" s="23">
        <f>I43*3.2808399</f>
        <v>24.934383239999999</v>
      </c>
      <c r="G43" s="23">
        <f t="shared" si="14"/>
        <v>1047.113208520746</v>
      </c>
      <c r="H43" s="51">
        <v>12.8</v>
      </c>
      <c r="I43" s="51">
        <v>7.6</v>
      </c>
      <c r="J43" s="51">
        <f t="shared" si="17"/>
        <v>97.28</v>
      </c>
      <c r="K43" s="21" t="s">
        <v>9</v>
      </c>
      <c r="L43" s="21" t="s">
        <v>21</v>
      </c>
      <c r="M43" s="21" t="s">
        <v>21</v>
      </c>
      <c r="N43" s="21" t="s">
        <v>21</v>
      </c>
      <c r="O43" s="21" t="s">
        <v>21</v>
      </c>
      <c r="P43" s="21" t="s">
        <v>9</v>
      </c>
      <c r="Q43" s="21" t="s">
        <v>21</v>
      </c>
      <c r="R43" s="73">
        <f>D43/8</f>
        <v>14.75</v>
      </c>
      <c r="S43" s="74">
        <v>590</v>
      </c>
    </row>
    <row r="44" spans="1:19" x14ac:dyDescent="0.25">
      <c r="A44" s="6" t="s">
        <v>472</v>
      </c>
      <c r="B44" s="8" t="s">
        <v>165</v>
      </c>
      <c r="C44" s="12" t="str">
        <f t="shared" si="10"/>
        <v>Brady Arts and Community Centre: Meeting Room</v>
      </c>
      <c r="D44" s="71">
        <f>R44*8</f>
        <v>120</v>
      </c>
      <c r="E44" s="13"/>
      <c r="F44" s="13"/>
      <c r="G44" s="14"/>
      <c r="H44" s="50">
        <v>4.5</v>
      </c>
      <c r="I44" s="50">
        <v>2.5</v>
      </c>
      <c r="J44" s="50">
        <f t="shared" si="17"/>
        <v>11.25</v>
      </c>
      <c r="K44" s="8" t="s">
        <v>21</v>
      </c>
      <c r="L44" s="8" t="s">
        <v>21</v>
      </c>
      <c r="M44" s="8" t="s">
        <v>21</v>
      </c>
      <c r="N44" s="8" t="s">
        <v>21</v>
      </c>
      <c r="O44" s="8" t="s">
        <v>21</v>
      </c>
      <c r="P44" s="8" t="s">
        <v>21</v>
      </c>
      <c r="Q44" s="8" t="s">
        <v>21</v>
      </c>
      <c r="R44" s="62">
        <v>15</v>
      </c>
      <c r="S44" s="71">
        <f>D44*5</f>
        <v>600</v>
      </c>
    </row>
    <row r="45" spans="1:19" x14ac:dyDescent="0.25">
      <c r="A45" s="21" t="s">
        <v>103</v>
      </c>
      <c r="B45" s="21" t="s">
        <v>108</v>
      </c>
      <c r="C45" s="12" t="str">
        <f t="shared" si="10"/>
        <v>Brixton Community Base: Lower Hall</v>
      </c>
      <c r="D45" s="74">
        <v>120</v>
      </c>
      <c r="E45" s="23">
        <f>H45*3.2808399</f>
        <v>22.965879300000001</v>
      </c>
      <c r="F45" s="23">
        <f>I45*3.2808399</f>
        <v>29.527559100000001</v>
      </c>
      <c r="G45" s="23">
        <f>E45*F45</f>
        <v>678.12635831421665</v>
      </c>
      <c r="H45" s="51">
        <v>7</v>
      </c>
      <c r="I45" s="51">
        <v>9</v>
      </c>
      <c r="J45" s="51">
        <f t="shared" si="17"/>
        <v>63</v>
      </c>
      <c r="K45" s="12" t="s">
        <v>21</v>
      </c>
      <c r="L45" s="12" t="s">
        <v>21</v>
      </c>
      <c r="M45" s="12" t="s">
        <v>21</v>
      </c>
      <c r="N45" s="12" t="s">
        <v>21</v>
      </c>
      <c r="O45" s="12" t="s">
        <v>21</v>
      </c>
      <c r="P45" s="21" t="s">
        <v>9</v>
      </c>
      <c r="Q45" s="21" t="s">
        <v>21</v>
      </c>
      <c r="R45" s="74">
        <v>35</v>
      </c>
      <c r="S45" s="74">
        <v>450</v>
      </c>
    </row>
    <row r="46" spans="1:19" x14ac:dyDescent="0.25">
      <c r="A46" s="21" t="s">
        <v>580</v>
      </c>
      <c r="B46" s="21" t="s">
        <v>165</v>
      </c>
      <c r="C46" s="12" t="str">
        <f t="shared" si="10"/>
        <v>Chats Palace: Meeting Room</v>
      </c>
      <c r="D46" s="74">
        <v>120</v>
      </c>
      <c r="E46" s="17"/>
      <c r="F46" s="17"/>
      <c r="G46" s="17"/>
      <c r="H46" s="51">
        <v>4.9000000000000004</v>
      </c>
      <c r="I46" s="51">
        <v>6.7</v>
      </c>
      <c r="J46" s="37">
        <f t="shared" si="17"/>
        <v>32.830000000000005</v>
      </c>
      <c r="K46" s="21" t="s">
        <v>21</v>
      </c>
      <c r="L46" s="21" t="s">
        <v>21</v>
      </c>
      <c r="M46" s="21" t="s">
        <v>21</v>
      </c>
      <c r="N46" s="21" t="s">
        <v>21</v>
      </c>
      <c r="O46" s="21" t="s">
        <v>586</v>
      </c>
      <c r="P46" s="21" t="s">
        <v>586</v>
      </c>
      <c r="Q46" s="21" t="s">
        <v>586</v>
      </c>
      <c r="R46" s="74">
        <v>16</v>
      </c>
      <c r="S46" s="73">
        <f>D46*5</f>
        <v>600</v>
      </c>
    </row>
    <row r="47" spans="1:19" x14ac:dyDescent="0.25">
      <c r="A47" s="12" t="s">
        <v>153</v>
      </c>
      <c r="B47" s="21" t="s">
        <v>164</v>
      </c>
      <c r="C47" s="12" t="str">
        <f t="shared" si="10"/>
        <v>Danceworks: Studio 4 (Mini)</v>
      </c>
      <c r="D47" s="74">
        <v>120</v>
      </c>
      <c r="E47" s="23">
        <f t="shared" ref="E47:F53" si="18">H47*3.2808399</f>
        <v>14.763779550000001</v>
      </c>
      <c r="F47" s="23">
        <f t="shared" si="18"/>
        <v>9.8425197000000004</v>
      </c>
      <c r="G47" s="17">
        <f t="shared" ref="G47:G59" si="19">E47*F47</f>
        <v>145.31279106733214</v>
      </c>
      <c r="H47" s="51">
        <v>4.5</v>
      </c>
      <c r="I47" s="51">
        <v>3</v>
      </c>
      <c r="J47" s="37">
        <f t="shared" si="17"/>
        <v>13.5</v>
      </c>
      <c r="K47" s="23" t="s">
        <v>21</v>
      </c>
      <c r="L47" s="23" t="s">
        <v>21</v>
      </c>
      <c r="M47" s="23" t="s">
        <v>9</v>
      </c>
      <c r="N47" s="23" t="s">
        <v>21</v>
      </c>
      <c r="O47" s="23" t="s">
        <v>9</v>
      </c>
      <c r="P47" s="23" t="s">
        <v>21</v>
      </c>
      <c r="Q47" s="23" t="s">
        <v>9</v>
      </c>
      <c r="R47" s="74">
        <v>15</v>
      </c>
      <c r="S47" s="74">
        <v>600</v>
      </c>
    </row>
    <row r="48" spans="1:19" x14ac:dyDescent="0.25">
      <c r="A48" s="21" t="s">
        <v>238</v>
      </c>
      <c r="B48" s="12" t="s">
        <v>245</v>
      </c>
      <c r="C48" s="12" t="str">
        <f t="shared" si="10"/>
        <v>Lantern Arts Centre: Wesley Room</v>
      </c>
      <c r="D48" s="73">
        <f>R48*8</f>
        <v>120</v>
      </c>
      <c r="E48" s="23">
        <f t="shared" si="18"/>
        <v>26.246719200000001</v>
      </c>
      <c r="F48" s="23">
        <f t="shared" si="18"/>
        <v>13.123359600000001</v>
      </c>
      <c r="G48" s="17">
        <f t="shared" si="19"/>
        <v>344.44513438182435</v>
      </c>
      <c r="H48" s="37">
        <v>8</v>
      </c>
      <c r="I48" s="37">
        <v>4</v>
      </c>
      <c r="J48" s="37">
        <f t="shared" si="17"/>
        <v>32</v>
      </c>
      <c r="K48" s="12" t="s">
        <v>21</v>
      </c>
      <c r="L48" s="12" t="s">
        <v>21</v>
      </c>
      <c r="M48" s="12" t="s">
        <v>21</v>
      </c>
      <c r="N48" s="12" t="s">
        <v>21</v>
      </c>
      <c r="O48" s="12" t="s">
        <v>21</v>
      </c>
      <c r="P48" s="12" t="s">
        <v>21</v>
      </c>
      <c r="Q48" s="12" t="s">
        <v>21</v>
      </c>
      <c r="R48" s="74">
        <v>15</v>
      </c>
      <c r="S48" s="73">
        <f>D48*5</f>
        <v>600</v>
      </c>
    </row>
    <row r="49" spans="1:19" x14ac:dyDescent="0.25">
      <c r="A49" s="6" t="s">
        <v>751</v>
      </c>
      <c r="B49" s="8" t="s">
        <v>765</v>
      </c>
      <c r="C49" s="12" t="str">
        <f t="shared" si="10"/>
        <v>Theatre Delicatessen: 3rd Floor Studio</v>
      </c>
      <c r="D49" s="71">
        <f>R49*8</f>
        <v>120</v>
      </c>
      <c r="E49" s="13">
        <f t="shared" si="18"/>
        <v>68.897637900000007</v>
      </c>
      <c r="F49" s="13">
        <f t="shared" si="18"/>
        <v>22.965879300000001</v>
      </c>
      <c r="G49" s="14">
        <f t="shared" si="19"/>
        <v>1582.2948360665057</v>
      </c>
      <c r="H49" s="50">
        <v>21</v>
      </c>
      <c r="I49" s="50">
        <v>7</v>
      </c>
      <c r="J49" s="50">
        <f t="shared" si="17"/>
        <v>147</v>
      </c>
      <c r="K49" s="8" t="s">
        <v>9</v>
      </c>
      <c r="L49" s="8" t="s">
        <v>21</v>
      </c>
      <c r="M49" s="8" t="s">
        <v>21</v>
      </c>
      <c r="N49" s="8" t="s">
        <v>21</v>
      </c>
      <c r="O49" s="8" t="s">
        <v>21</v>
      </c>
      <c r="P49" s="8" t="s">
        <v>21</v>
      </c>
      <c r="Q49" s="8" t="s">
        <v>21</v>
      </c>
      <c r="R49" s="62">
        <v>15</v>
      </c>
      <c r="S49" s="71">
        <f>D49*5</f>
        <v>600</v>
      </c>
    </row>
    <row r="50" spans="1:19" x14ac:dyDescent="0.25">
      <c r="A50" s="6" t="s">
        <v>751</v>
      </c>
      <c r="B50" s="8" t="s">
        <v>766</v>
      </c>
      <c r="C50" s="12"/>
      <c r="D50" s="71">
        <f>R50*8</f>
        <v>120</v>
      </c>
      <c r="E50" s="13">
        <f t="shared" si="18"/>
        <v>39.370078800000002</v>
      </c>
      <c r="F50" s="13">
        <f t="shared" si="18"/>
        <v>22.965879300000001</v>
      </c>
      <c r="G50" s="14">
        <f t="shared" si="19"/>
        <v>904.16847775228894</v>
      </c>
      <c r="H50" s="50">
        <v>12</v>
      </c>
      <c r="I50" s="50">
        <v>7</v>
      </c>
      <c r="J50" s="50">
        <f t="shared" si="17"/>
        <v>84</v>
      </c>
      <c r="K50" s="8" t="s">
        <v>9</v>
      </c>
      <c r="L50" s="8" t="s">
        <v>21</v>
      </c>
      <c r="M50" s="8" t="s">
        <v>21</v>
      </c>
      <c r="N50" s="8" t="s">
        <v>21</v>
      </c>
      <c r="O50" s="8" t="s">
        <v>21</v>
      </c>
      <c r="P50" s="8" t="s">
        <v>21</v>
      </c>
      <c r="Q50" s="8" t="s">
        <v>21</v>
      </c>
      <c r="R50" s="62">
        <v>15</v>
      </c>
      <c r="S50" s="71">
        <f>D50*5</f>
        <v>600</v>
      </c>
    </row>
    <row r="51" spans="1:19" x14ac:dyDescent="0.25">
      <c r="A51" s="6" t="s">
        <v>437</v>
      </c>
      <c r="B51" s="25" t="s">
        <v>430</v>
      </c>
      <c r="C51" s="12" t="str">
        <f t="shared" ref="C51:C82" si="20">A51&amp;": "&amp;B51</f>
        <v>Treadwells: Basement</v>
      </c>
      <c r="D51" s="62">
        <v>120</v>
      </c>
      <c r="E51" s="13">
        <f t="shared" si="18"/>
        <v>16.404199500000001</v>
      </c>
      <c r="F51" s="13">
        <f t="shared" si="18"/>
        <v>19.685039400000001</v>
      </c>
      <c r="G51" s="14">
        <f t="shared" si="19"/>
        <v>322.91731348296031</v>
      </c>
      <c r="H51" s="50">
        <v>5</v>
      </c>
      <c r="I51" s="50">
        <v>6</v>
      </c>
      <c r="J51" s="50">
        <f t="shared" si="17"/>
        <v>30</v>
      </c>
      <c r="K51" s="8" t="s">
        <v>21</v>
      </c>
      <c r="L51" s="8" t="s">
        <v>21</v>
      </c>
      <c r="M51" s="8" t="s">
        <v>21</v>
      </c>
      <c r="N51" s="8" t="s">
        <v>21</v>
      </c>
      <c r="O51" s="8" t="s">
        <v>21</v>
      </c>
      <c r="P51" s="8" t="s">
        <v>21</v>
      </c>
      <c r="Q51" s="8" t="s">
        <v>21</v>
      </c>
      <c r="R51" s="71">
        <f>D51/8</f>
        <v>15</v>
      </c>
      <c r="S51" s="62">
        <f>0.9*(D51*5)</f>
        <v>540</v>
      </c>
    </row>
    <row r="52" spans="1:19" x14ac:dyDescent="0.25">
      <c r="A52" s="21" t="s">
        <v>71</v>
      </c>
      <c r="B52" s="21" t="s">
        <v>496</v>
      </c>
      <c r="C52" s="12" t="str">
        <f t="shared" si="20"/>
        <v>Alford House: Gymnasium</v>
      </c>
      <c r="D52" s="73">
        <f>S52/5</f>
        <v>124</v>
      </c>
      <c r="E52" s="23">
        <f t="shared" si="18"/>
        <v>45.931758600000002</v>
      </c>
      <c r="F52" s="23">
        <f t="shared" si="18"/>
        <v>32.808399000000001</v>
      </c>
      <c r="G52" s="23">
        <f t="shared" si="19"/>
        <v>1506.9474629204815</v>
      </c>
      <c r="H52" s="51">
        <v>14</v>
      </c>
      <c r="I52" s="51">
        <v>10</v>
      </c>
      <c r="J52" s="51">
        <f t="shared" si="17"/>
        <v>140</v>
      </c>
      <c r="K52" s="21" t="s">
        <v>9</v>
      </c>
      <c r="L52" s="21" t="s">
        <v>21</v>
      </c>
      <c r="M52" s="21" t="s">
        <v>21</v>
      </c>
      <c r="N52" s="21" t="s">
        <v>21</v>
      </c>
      <c r="O52" s="21" t="s">
        <v>9</v>
      </c>
      <c r="P52" s="21" t="s">
        <v>9</v>
      </c>
      <c r="Q52" s="21" t="s">
        <v>21</v>
      </c>
      <c r="R52" s="73">
        <f>D52/8</f>
        <v>15.5</v>
      </c>
      <c r="S52" s="74">
        <v>620</v>
      </c>
    </row>
    <row r="53" spans="1:19" x14ac:dyDescent="0.25">
      <c r="A53" s="6" t="s">
        <v>757</v>
      </c>
      <c r="B53" s="6" t="s">
        <v>757</v>
      </c>
      <c r="C53" s="21" t="str">
        <f t="shared" si="20"/>
        <v>Anonymous: Anonymous</v>
      </c>
      <c r="D53" s="62">
        <v>126</v>
      </c>
      <c r="E53" s="13">
        <f t="shared" si="18"/>
        <v>26.246719200000001</v>
      </c>
      <c r="F53" s="13">
        <f t="shared" si="18"/>
        <v>20.013123390000001</v>
      </c>
      <c r="G53" s="54">
        <f t="shared" si="19"/>
        <v>525.27882993228218</v>
      </c>
      <c r="H53" s="51">
        <v>8</v>
      </c>
      <c r="I53" s="51">
        <v>6.1</v>
      </c>
      <c r="J53" s="51">
        <f t="shared" si="17"/>
        <v>48.8</v>
      </c>
      <c r="K53" s="25" t="s">
        <v>21</v>
      </c>
      <c r="L53" s="25" t="s">
        <v>21</v>
      </c>
      <c r="M53" s="25" t="s">
        <v>21</v>
      </c>
      <c r="N53" s="25" t="s">
        <v>21</v>
      </c>
      <c r="O53" s="25" t="s">
        <v>21</v>
      </c>
      <c r="P53" s="25" t="s">
        <v>21</v>
      </c>
      <c r="Q53" s="25" t="s">
        <v>21</v>
      </c>
      <c r="R53" s="62">
        <v>30</v>
      </c>
      <c r="S53" s="62">
        <v>600</v>
      </c>
    </row>
    <row r="54" spans="1:19" x14ac:dyDescent="0.25">
      <c r="A54" s="12" t="s">
        <v>58</v>
      </c>
      <c r="B54" s="12" t="s">
        <v>100</v>
      </c>
      <c r="C54" s="12" t="str">
        <f t="shared" si="20"/>
        <v>Actors Temple: Studio 1</v>
      </c>
      <c r="D54" s="74">
        <v>128</v>
      </c>
      <c r="E54" s="12">
        <v>13</v>
      </c>
      <c r="F54" s="12">
        <v>16</v>
      </c>
      <c r="G54" s="17">
        <f t="shared" si="19"/>
        <v>208</v>
      </c>
      <c r="H54" s="37">
        <v>3.95</v>
      </c>
      <c r="I54" s="37">
        <v>4.9400000000000004</v>
      </c>
      <c r="J54" s="37">
        <f t="shared" si="17"/>
        <v>19.513000000000002</v>
      </c>
      <c r="K54" s="12" t="s">
        <v>21</v>
      </c>
      <c r="L54" s="12" t="s">
        <v>9</v>
      </c>
      <c r="M54" s="12" t="s">
        <v>21</v>
      </c>
      <c r="N54" s="12" t="s">
        <v>21</v>
      </c>
      <c r="O54" s="12" t="s">
        <v>21</v>
      </c>
      <c r="P54" s="12" t="s">
        <v>21</v>
      </c>
      <c r="Q54" s="12" t="s">
        <v>21</v>
      </c>
      <c r="R54" s="74">
        <v>17</v>
      </c>
      <c r="S54" s="73">
        <f>D54*5</f>
        <v>640</v>
      </c>
    </row>
    <row r="55" spans="1:19" x14ac:dyDescent="0.25">
      <c r="A55" s="12" t="s">
        <v>58</v>
      </c>
      <c r="B55" s="12" t="s">
        <v>101</v>
      </c>
      <c r="C55" s="12" t="str">
        <f t="shared" si="20"/>
        <v>Actors Temple: Studio 2</v>
      </c>
      <c r="D55" s="74">
        <v>128</v>
      </c>
      <c r="E55" s="12">
        <v>14</v>
      </c>
      <c r="F55" s="12">
        <v>31</v>
      </c>
      <c r="G55" s="17">
        <f t="shared" si="19"/>
        <v>434</v>
      </c>
      <c r="H55" s="37">
        <v>4.3099999999999996</v>
      </c>
      <c r="I55" s="37">
        <v>9.44</v>
      </c>
      <c r="J55" s="37">
        <f t="shared" si="17"/>
        <v>40.686399999999992</v>
      </c>
      <c r="K55" s="12" t="s">
        <v>21</v>
      </c>
      <c r="L55" s="12" t="s">
        <v>9</v>
      </c>
      <c r="M55" s="12" t="s">
        <v>21</v>
      </c>
      <c r="N55" s="12" t="s">
        <v>21</v>
      </c>
      <c r="O55" s="12" t="s">
        <v>21</v>
      </c>
      <c r="P55" s="12" t="s">
        <v>21</v>
      </c>
      <c r="Q55" s="12" t="s">
        <v>21</v>
      </c>
      <c r="R55" s="74">
        <v>17</v>
      </c>
      <c r="S55" s="73">
        <f>D55*5</f>
        <v>640</v>
      </c>
    </row>
    <row r="56" spans="1:19" x14ac:dyDescent="0.25">
      <c r="A56" s="21" t="s">
        <v>71</v>
      </c>
      <c r="B56" s="21" t="s">
        <v>137</v>
      </c>
      <c r="C56" s="12" t="str">
        <f t="shared" si="20"/>
        <v>Alford House: Main Hall</v>
      </c>
      <c r="D56" s="73">
        <f>S56/5</f>
        <v>128</v>
      </c>
      <c r="E56" s="23">
        <f t="shared" ref="E56:F59" si="21">H56*3.2808399</f>
        <v>45.931758600000002</v>
      </c>
      <c r="F56" s="23">
        <f t="shared" si="21"/>
        <v>43.963254660000004</v>
      </c>
      <c r="G56" s="23">
        <f t="shared" si="19"/>
        <v>2019.3096003134453</v>
      </c>
      <c r="H56" s="51">
        <v>14</v>
      </c>
      <c r="I56" s="51">
        <v>13.4</v>
      </c>
      <c r="J56" s="51">
        <f t="shared" si="17"/>
        <v>187.6</v>
      </c>
      <c r="K56" s="21" t="s">
        <v>9</v>
      </c>
      <c r="L56" s="21" t="s">
        <v>21</v>
      </c>
      <c r="M56" s="21" t="s">
        <v>21</v>
      </c>
      <c r="N56" s="21" t="s">
        <v>21</v>
      </c>
      <c r="O56" s="21" t="s">
        <v>21</v>
      </c>
      <c r="P56" s="21" t="s">
        <v>9</v>
      </c>
      <c r="Q56" s="21" t="s">
        <v>21</v>
      </c>
      <c r="R56" s="73">
        <f>D56/8</f>
        <v>16</v>
      </c>
      <c r="S56" s="74">
        <v>640</v>
      </c>
    </row>
    <row r="57" spans="1:19" x14ac:dyDescent="0.25">
      <c r="A57" s="6" t="s">
        <v>506</v>
      </c>
      <c r="B57" s="8" t="s">
        <v>25</v>
      </c>
      <c r="C57" s="12" t="str">
        <f t="shared" si="20"/>
        <v>Chisenhale Dance Space: Main Studio</v>
      </c>
      <c r="D57" s="71">
        <f>R57*8</f>
        <v>128</v>
      </c>
      <c r="E57" s="13">
        <f t="shared" si="21"/>
        <v>32.808399000000001</v>
      </c>
      <c r="F57" s="13">
        <f t="shared" si="21"/>
        <v>41.010498750000004</v>
      </c>
      <c r="G57" s="14">
        <f t="shared" si="19"/>
        <v>1345.4888061790014</v>
      </c>
      <c r="H57" s="50">
        <v>10</v>
      </c>
      <c r="I57" s="50">
        <v>12.5</v>
      </c>
      <c r="J57" s="50">
        <f t="shared" si="17"/>
        <v>125</v>
      </c>
      <c r="K57" s="8" t="s">
        <v>9</v>
      </c>
      <c r="L57" s="8" t="s">
        <v>21</v>
      </c>
      <c r="M57" s="8" t="s">
        <v>9</v>
      </c>
      <c r="N57" s="8" t="s">
        <v>21</v>
      </c>
      <c r="O57" s="8" t="s">
        <v>9</v>
      </c>
      <c r="P57" s="8" t="s">
        <v>21</v>
      </c>
      <c r="Q57" s="8" t="s">
        <v>9</v>
      </c>
      <c r="R57" s="62">
        <v>16</v>
      </c>
      <c r="S57" s="71">
        <f>5*D57</f>
        <v>640</v>
      </c>
    </row>
    <row r="58" spans="1:19" x14ac:dyDescent="0.25">
      <c r="A58" s="21" t="s">
        <v>255</v>
      </c>
      <c r="B58" s="12" t="s">
        <v>100</v>
      </c>
      <c r="C58" s="12" t="str">
        <f t="shared" si="20"/>
        <v>London School of Capoeira: Studio 1</v>
      </c>
      <c r="D58" s="74">
        <f>R58*8</f>
        <v>128</v>
      </c>
      <c r="E58" s="23">
        <f t="shared" si="21"/>
        <v>59.055118200000003</v>
      </c>
      <c r="F58" s="23">
        <f t="shared" si="21"/>
        <v>19.685039400000001</v>
      </c>
      <c r="G58" s="17">
        <f t="shared" si="19"/>
        <v>1162.5023285386571</v>
      </c>
      <c r="H58" s="37">
        <v>18</v>
      </c>
      <c r="I58" s="37">
        <v>6</v>
      </c>
      <c r="J58" s="37">
        <f t="shared" si="17"/>
        <v>108</v>
      </c>
      <c r="K58" s="12" t="s">
        <v>21</v>
      </c>
      <c r="L58" s="12" t="s">
        <v>21</v>
      </c>
      <c r="M58" s="12" t="s">
        <v>9</v>
      </c>
      <c r="N58" s="12" t="s">
        <v>21</v>
      </c>
      <c r="O58" s="12" t="s">
        <v>261</v>
      </c>
      <c r="P58" s="12" t="s">
        <v>21</v>
      </c>
      <c r="Q58" s="12" t="s">
        <v>9</v>
      </c>
      <c r="R58" s="74">
        <v>16</v>
      </c>
      <c r="S58" s="74">
        <f t="shared" ref="S58:S71" si="22">D58*5</f>
        <v>640</v>
      </c>
    </row>
    <row r="59" spans="1:19" x14ac:dyDescent="0.25">
      <c r="A59" s="21" t="s">
        <v>255</v>
      </c>
      <c r="B59" s="12" t="s">
        <v>101</v>
      </c>
      <c r="C59" s="12" t="str">
        <f t="shared" si="20"/>
        <v>London School of Capoeira: Studio 2</v>
      </c>
      <c r="D59" s="74">
        <f>R59*8</f>
        <v>128</v>
      </c>
      <c r="E59" s="23">
        <f t="shared" si="21"/>
        <v>29.527559100000001</v>
      </c>
      <c r="F59" s="23">
        <f t="shared" si="21"/>
        <v>21.325459350000003</v>
      </c>
      <c r="G59" s="17">
        <f t="shared" si="19"/>
        <v>629.68876129177272</v>
      </c>
      <c r="H59" s="37">
        <v>9</v>
      </c>
      <c r="I59" s="37">
        <v>6.5</v>
      </c>
      <c r="J59" s="37">
        <f t="shared" si="17"/>
        <v>58.5</v>
      </c>
      <c r="K59" s="12" t="s">
        <v>21</v>
      </c>
      <c r="L59" s="12" t="s">
        <v>21</v>
      </c>
      <c r="M59" s="12" t="s">
        <v>9</v>
      </c>
      <c r="N59" s="12" t="s">
        <v>21</v>
      </c>
      <c r="O59" s="12" t="s">
        <v>9</v>
      </c>
      <c r="P59" s="12" t="s">
        <v>21</v>
      </c>
      <c r="Q59" s="12" t="s">
        <v>9</v>
      </c>
      <c r="R59" s="74">
        <v>16</v>
      </c>
      <c r="S59" s="74">
        <f t="shared" si="22"/>
        <v>640</v>
      </c>
    </row>
    <row r="60" spans="1:19" x14ac:dyDescent="0.25">
      <c r="A60" s="6" t="s">
        <v>750</v>
      </c>
      <c r="B60" s="8" t="s">
        <v>70</v>
      </c>
      <c r="C60" s="12" t="str">
        <f t="shared" si="20"/>
        <v>SWC (Small World Centre): Studio</v>
      </c>
      <c r="D60" s="71">
        <f>R60*8</f>
        <v>128</v>
      </c>
      <c r="E60" s="8"/>
      <c r="F60" s="8"/>
      <c r="G60" s="14">
        <v>550</v>
      </c>
      <c r="H60" s="50"/>
      <c r="I60" s="50"/>
      <c r="J60" s="50">
        <v>51</v>
      </c>
      <c r="K60" s="8" t="s">
        <v>21</v>
      </c>
      <c r="L60" s="8" t="s">
        <v>21</v>
      </c>
      <c r="M60" s="8" t="s">
        <v>9</v>
      </c>
      <c r="N60" s="8" t="s">
        <v>21</v>
      </c>
      <c r="O60" s="8" t="s">
        <v>9</v>
      </c>
      <c r="P60" s="8" t="s">
        <v>21</v>
      </c>
      <c r="Q60" s="8" t="s">
        <v>9</v>
      </c>
      <c r="R60" s="62">
        <v>16</v>
      </c>
      <c r="S60" s="71">
        <f t="shared" si="22"/>
        <v>640</v>
      </c>
    </row>
    <row r="61" spans="1:19" x14ac:dyDescent="0.25">
      <c r="A61" s="21" t="s">
        <v>93</v>
      </c>
      <c r="B61" s="12" t="s">
        <v>100</v>
      </c>
      <c r="C61" s="12" t="str">
        <f t="shared" si="20"/>
        <v>Bridge Theatre Training Company: Studio 1</v>
      </c>
      <c r="D61" s="74">
        <v>130</v>
      </c>
      <c r="E61" s="17">
        <v>26</v>
      </c>
      <c r="F61" s="17">
        <v>25</v>
      </c>
      <c r="G61" s="17">
        <f t="shared" ref="G61:G85" si="23">E61*F61</f>
        <v>650</v>
      </c>
      <c r="H61" s="37">
        <f t="shared" ref="H61:I64" si="24">E61*0.3048</f>
        <v>7.9248000000000003</v>
      </c>
      <c r="I61" s="37">
        <f t="shared" si="24"/>
        <v>7.62</v>
      </c>
      <c r="J61" s="37">
        <f t="shared" ref="J61:J105" si="25">H61*I61</f>
        <v>60.386976000000004</v>
      </c>
      <c r="K61" s="12" t="s">
        <v>21</v>
      </c>
      <c r="L61" s="12" t="s">
        <v>21</v>
      </c>
      <c r="M61" s="12" t="s">
        <v>21</v>
      </c>
      <c r="N61" s="12" t="s">
        <v>21</v>
      </c>
      <c r="O61" s="12" t="s">
        <v>9</v>
      </c>
      <c r="P61" s="12" t="s">
        <v>21</v>
      </c>
      <c r="Q61" s="12" t="s">
        <v>21</v>
      </c>
      <c r="R61" s="74">
        <v>18</v>
      </c>
      <c r="S61" s="73">
        <f t="shared" si="22"/>
        <v>650</v>
      </c>
    </row>
    <row r="62" spans="1:19" x14ac:dyDescent="0.25">
      <c r="A62" s="21" t="s">
        <v>93</v>
      </c>
      <c r="B62" s="12" t="s">
        <v>101</v>
      </c>
      <c r="C62" s="12" t="str">
        <f t="shared" si="20"/>
        <v>Bridge Theatre Training Company: Studio 2</v>
      </c>
      <c r="D62" s="74">
        <v>130</v>
      </c>
      <c r="E62" s="17">
        <v>27</v>
      </c>
      <c r="F62" s="17">
        <v>22.5</v>
      </c>
      <c r="G62" s="17">
        <f t="shared" si="23"/>
        <v>607.5</v>
      </c>
      <c r="H62" s="37">
        <f t="shared" si="24"/>
        <v>8.2295999999999996</v>
      </c>
      <c r="I62" s="37">
        <f t="shared" si="24"/>
        <v>6.8580000000000005</v>
      </c>
      <c r="J62" s="37">
        <f t="shared" si="25"/>
        <v>56.438596799999999</v>
      </c>
      <c r="K62" s="12" t="s">
        <v>21</v>
      </c>
      <c r="L62" s="12" t="s">
        <v>21</v>
      </c>
      <c r="M62" s="12" t="s">
        <v>21</v>
      </c>
      <c r="N62" s="12" t="s">
        <v>21</v>
      </c>
      <c r="O62" s="12" t="s">
        <v>9</v>
      </c>
      <c r="P62" s="12" t="s">
        <v>21</v>
      </c>
      <c r="Q62" s="12" t="s">
        <v>21</v>
      </c>
      <c r="R62" s="74">
        <v>18</v>
      </c>
      <c r="S62" s="73">
        <f t="shared" si="22"/>
        <v>650</v>
      </c>
    </row>
    <row r="63" spans="1:19" x14ac:dyDescent="0.25">
      <c r="A63" s="21" t="s">
        <v>93</v>
      </c>
      <c r="B63" s="12" t="s">
        <v>89</v>
      </c>
      <c r="C63" s="12" t="str">
        <f t="shared" si="20"/>
        <v>Bridge Theatre Training Company: Studio 3</v>
      </c>
      <c r="D63" s="74">
        <v>130</v>
      </c>
      <c r="E63" s="17">
        <v>23.5</v>
      </c>
      <c r="F63" s="17">
        <v>28</v>
      </c>
      <c r="G63" s="17">
        <f t="shared" si="23"/>
        <v>658</v>
      </c>
      <c r="H63" s="37">
        <f t="shared" si="24"/>
        <v>7.1628000000000007</v>
      </c>
      <c r="I63" s="37">
        <f t="shared" si="24"/>
        <v>8.5343999999999998</v>
      </c>
      <c r="J63" s="37">
        <f t="shared" si="25"/>
        <v>61.130200320000007</v>
      </c>
      <c r="K63" s="12" t="s">
        <v>21</v>
      </c>
      <c r="L63" s="12" t="s">
        <v>21</v>
      </c>
      <c r="M63" s="12" t="s">
        <v>21</v>
      </c>
      <c r="N63" s="12" t="s">
        <v>21</v>
      </c>
      <c r="O63" s="12" t="s">
        <v>9</v>
      </c>
      <c r="P63" s="12" t="s">
        <v>21</v>
      </c>
      <c r="Q63" s="12" t="s">
        <v>21</v>
      </c>
      <c r="R63" s="74">
        <v>18</v>
      </c>
      <c r="S63" s="73">
        <f t="shared" si="22"/>
        <v>650</v>
      </c>
    </row>
    <row r="64" spans="1:19" x14ac:dyDescent="0.25">
      <c r="A64" s="21" t="s">
        <v>93</v>
      </c>
      <c r="B64" s="12" t="s">
        <v>102</v>
      </c>
      <c r="C64" s="12" t="str">
        <f t="shared" si="20"/>
        <v>Bridge Theatre Training Company: Studio 4</v>
      </c>
      <c r="D64" s="74">
        <v>130</v>
      </c>
      <c r="E64" s="17">
        <v>31</v>
      </c>
      <c r="F64" s="17">
        <v>21</v>
      </c>
      <c r="G64" s="17">
        <f t="shared" si="23"/>
        <v>651</v>
      </c>
      <c r="H64" s="37">
        <f t="shared" si="24"/>
        <v>9.4488000000000003</v>
      </c>
      <c r="I64" s="37">
        <f t="shared" si="24"/>
        <v>6.4008000000000003</v>
      </c>
      <c r="J64" s="37">
        <f t="shared" si="25"/>
        <v>60.479879040000007</v>
      </c>
      <c r="K64" s="12" t="s">
        <v>21</v>
      </c>
      <c r="L64" s="12" t="s">
        <v>21</v>
      </c>
      <c r="M64" s="12" t="s">
        <v>21</v>
      </c>
      <c r="N64" s="12" t="s">
        <v>21</v>
      </c>
      <c r="O64" s="12" t="s">
        <v>21</v>
      </c>
      <c r="P64" s="12" t="s">
        <v>21</v>
      </c>
      <c r="Q64" s="12" t="s">
        <v>21</v>
      </c>
      <c r="R64" s="74">
        <v>18</v>
      </c>
      <c r="S64" s="73">
        <f t="shared" si="22"/>
        <v>650</v>
      </c>
    </row>
    <row r="65" spans="1:19" x14ac:dyDescent="0.25">
      <c r="A65" s="12" t="s">
        <v>633</v>
      </c>
      <c r="B65" s="12" t="s">
        <v>22</v>
      </c>
      <c r="C65" s="12" t="str">
        <f t="shared" si="20"/>
        <v>Identity Studios: Greta Mendez Room</v>
      </c>
      <c r="D65" s="74">
        <v>130</v>
      </c>
      <c r="E65" s="12">
        <v>38</v>
      </c>
      <c r="F65" s="12">
        <v>25</v>
      </c>
      <c r="G65" s="17">
        <f t="shared" si="23"/>
        <v>950</v>
      </c>
      <c r="H65" s="37">
        <v>12</v>
      </c>
      <c r="I65" s="37">
        <v>7.6</v>
      </c>
      <c r="J65" s="37">
        <f t="shared" si="25"/>
        <v>91.199999999999989</v>
      </c>
      <c r="K65" s="12" t="s">
        <v>21</v>
      </c>
      <c r="L65" s="12" t="s">
        <v>21</v>
      </c>
      <c r="M65" s="12" t="s">
        <v>9</v>
      </c>
      <c r="N65" s="12" t="s">
        <v>21</v>
      </c>
      <c r="O65" s="12" t="s">
        <v>21</v>
      </c>
      <c r="P65" s="12" t="s">
        <v>21</v>
      </c>
      <c r="Q65" s="12" t="s">
        <v>21</v>
      </c>
      <c r="R65" s="74">
        <v>18</v>
      </c>
      <c r="S65" s="73">
        <f t="shared" si="22"/>
        <v>650</v>
      </c>
    </row>
    <row r="66" spans="1:19" x14ac:dyDescent="0.25">
      <c r="A66" s="12" t="s">
        <v>633</v>
      </c>
      <c r="B66" s="12" t="s">
        <v>25</v>
      </c>
      <c r="C66" s="12" t="str">
        <f t="shared" si="20"/>
        <v>Identity Studios: Main Studio</v>
      </c>
      <c r="D66" s="74">
        <v>130</v>
      </c>
      <c r="E66" s="12">
        <v>50</v>
      </c>
      <c r="F66" s="12">
        <v>25</v>
      </c>
      <c r="G66" s="17">
        <f t="shared" si="23"/>
        <v>1250</v>
      </c>
      <c r="H66" s="37">
        <v>15</v>
      </c>
      <c r="I66" s="37">
        <v>7.6</v>
      </c>
      <c r="J66" s="37">
        <f t="shared" si="25"/>
        <v>114</v>
      </c>
      <c r="K66" s="12" t="s">
        <v>21</v>
      </c>
      <c r="L66" s="12" t="s">
        <v>21</v>
      </c>
      <c r="M66" s="12" t="s">
        <v>9</v>
      </c>
      <c r="N66" s="12" t="s">
        <v>9</v>
      </c>
      <c r="O66" s="12" t="s">
        <v>21</v>
      </c>
      <c r="P66" s="12" t="s">
        <v>21</v>
      </c>
      <c r="Q66" s="12" t="s">
        <v>21</v>
      </c>
      <c r="R66" s="74">
        <v>18</v>
      </c>
      <c r="S66" s="73">
        <f t="shared" si="22"/>
        <v>650</v>
      </c>
    </row>
    <row r="67" spans="1:19" x14ac:dyDescent="0.25">
      <c r="A67" s="21" t="s">
        <v>60</v>
      </c>
      <c r="B67" s="21" t="s">
        <v>68</v>
      </c>
      <c r="C67" s="12" t="str">
        <f t="shared" si="20"/>
        <v>The Albany: Yellow Room</v>
      </c>
      <c r="D67" s="74">
        <v>130</v>
      </c>
      <c r="E67" s="23">
        <f>H67*3.2808399</f>
        <v>18.044619449999999</v>
      </c>
      <c r="F67" s="23">
        <f>I67*3.2808399</f>
        <v>18.044619449999999</v>
      </c>
      <c r="G67" s="23">
        <f t="shared" si="23"/>
        <v>325.60829109531829</v>
      </c>
      <c r="H67" s="51">
        <v>5.5</v>
      </c>
      <c r="I67" s="51">
        <v>5.5</v>
      </c>
      <c r="J67" s="51">
        <f t="shared" si="25"/>
        <v>30.25</v>
      </c>
      <c r="K67" s="21" t="s">
        <v>9</v>
      </c>
      <c r="L67" s="21" t="s">
        <v>9</v>
      </c>
      <c r="M67" s="21" t="s">
        <v>21</v>
      </c>
      <c r="N67" s="21" t="s">
        <v>21</v>
      </c>
      <c r="O67" s="21" t="s">
        <v>21</v>
      </c>
      <c r="P67" s="21" t="s">
        <v>21</v>
      </c>
      <c r="Q67" s="21" t="s">
        <v>21</v>
      </c>
      <c r="R67" s="74">
        <v>19</v>
      </c>
      <c r="S67" s="71">
        <f t="shared" si="22"/>
        <v>650</v>
      </c>
    </row>
    <row r="68" spans="1:19" x14ac:dyDescent="0.25">
      <c r="A68" s="12" t="s">
        <v>44</v>
      </c>
      <c r="B68" s="12" t="s">
        <v>50</v>
      </c>
      <c r="C68" s="12" t="str">
        <f t="shared" si="20"/>
        <v>Actors Centre: Vocal &amp; Singing Studio</v>
      </c>
      <c r="D68" s="74">
        <v>135</v>
      </c>
      <c r="E68" s="12">
        <v>10</v>
      </c>
      <c r="F68" s="12">
        <v>15</v>
      </c>
      <c r="G68" s="17">
        <f t="shared" si="23"/>
        <v>150</v>
      </c>
      <c r="H68" s="37">
        <v>3</v>
      </c>
      <c r="I68" s="37">
        <v>4.5</v>
      </c>
      <c r="J68" s="37">
        <f t="shared" si="25"/>
        <v>13.5</v>
      </c>
      <c r="K68" s="12" t="s">
        <v>9</v>
      </c>
      <c r="L68" s="12" t="s">
        <v>21</v>
      </c>
      <c r="M68" s="12" t="s">
        <v>21</v>
      </c>
      <c r="N68" s="12" t="s">
        <v>21</v>
      </c>
      <c r="O68" s="12" t="s">
        <v>21</v>
      </c>
      <c r="P68" s="12" t="s">
        <v>9</v>
      </c>
      <c r="Q68" s="12" t="s">
        <v>9</v>
      </c>
      <c r="R68" s="74">
        <v>22</v>
      </c>
      <c r="S68" s="73">
        <f t="shared" si="22"/>
        <v>675</v>
      </c>
    </row>
    <row r="69" spans="1:19" x14ac:dyDescent="0.25">
      <c r="A69" s="21" t="s">
        <v>210</v>
      </c>
      <c r="B69" s="12" t="s">
        <v>216</v>
      </c>
      <c r="C69" s="12" t="str">
        <f t="shared" si="20"/>
        <v>Islington Arts Factory: The Linbury</v>
      </c>
      <c r="D69" s="73">
        <f>R69*8</f>
        <v>136</v>
      </c>
      <c r="E69" s="12">
        <v>39</v>
      </c>
      <c r="F69" s="12">
        <v>22</v>
      </c>
      <c r="G69" s="17">
        <f t="shared" si="23"/>
        <v>858</v>
      </c>
      <c r="H69" s="37">
        <v>12</v>
      </c>
      <c r="I69" s="37">
        <v>6.8</v>
      </c>
      <c r="J69" s="51">
        <f t="shared" si="25"/>
        <v>81.599999999999994</v>
      </c>
      <c r="K69" s="12" t="s">
        <v>9</v>
      </c>
      <c r="L69" s="12" t="s">
        <v>21</v>
      </c>
      <c r="M69" s="12" t="s">
        <v>9</v>
      </c>
      <c r="N69" s="12" t="s">
        <v>21</v>
      </c>
      <c r="O69" s="12" t="s">
        <v>9</v>
      </c>
      <c r="P69" s="12" t="s">
        <v>21</v>
      </c>
      <c r="Q69" s="12" t="s">
        <v>9</v>
      </c>
      <c r="R69" s="74">
        <v>17</v>
      </c>
      <c r="S69" s="73">
        <f t="shared" si="22"/>
        <v>680</v>
      </c>
    </row>
    <row r="70" spans="1:19" x14ac:dyDescent="0.25">
      <c r="A70" s="6" t="s">
        <v>457</v>
      </c>
      <c r="B70" s="25" t="s">
        <v>356</v>
      </c>
      <c r="C70" s="12" t="str">
        <f t="shared" si="20"/>
        <v>Lost Theatre: Room 1</v>
      </c>
      <c r="D70" s="71">
        <f>R70*8</f>
        <v>136</v>
      </c>
      <c r="E70" s="13">
        <f>H70*3.2808399</f>
        <v>27.887139150000003</v>
      </c>
      <c r="F70" s="13">
        <f>I70*3.2808399</f>
        <v>21.653543339999999</v>
      </c>
      <c r="G70" s="14">
        <f t="shared" si="23"/>
        <v>603.85537621313574</v>
      </c>
      <c r="H70" s="50">
        <v>8.5</v>
      </c>
      <c r="I70" s="50">
        <v>6.6</v>
      </c>
      <c r="J70" s="50">
        <f t="shared" si="25"/>
        <v>56.099999999999994</v>
      </c>
      <c r="K70" s="8" t="s">
        <v>21</v>
      </c>
      <c r="L70" s="8" t="s">
        <v>21</v>
      </c>
      <c r="M70" s="8" t="s">
        <v>9</v>
      </c>
      <c r="N70" s="8" t="s">
        <v>21</v>
      </c>
      <c r="O70" s="8" t="s">
        <v>21</v>
      </c>
      <c r="P70" s="8" t="s">
        <v>9</v>
      </c>
      <c r="Q70" s="8" t="s">
        <v>9</v>
      </c>
      <c r="R70" s="62">
        <v>17</v>
      </c>
      <c r="S70" s="73">
        <f t="shared" si="22"/>
        <v>680</v>
      </c>
    </row>
    <row r="71" spans="1:19" x14ac:dyDescent="0.25">
      <c r="A71" s="21" t="s">
        <v>293</v>
      </c>
      <c r="B71" s="12" t="s">
        <v>70</v>
      </c>
      <c r="C71" s="12" t="str">
        <f t="shared" si="20"/>
        <v>Moving East: Studio</v>
      </c>
      <c r="D71" s="73">
        <f>R71*8</f>
        <v>136</v>
      </c>
      <c r="E71" s="12">
        <v>38</v>
      </c>
      <c r="F71" s="12">
        <v>27.5</v>
      </c>
      <c r="G71" s="17">
        <f t="shared" si="23"/>
        <v>1045</v>
      </c>
      <c r="H71" s="37">
        <v>11.4</v>
      </c>
      <c r="I71" s="37">
        <v>8.25</v>
      </c>
      <c r="J71" s="37">
        <f t="shared" si="25"/>
        <v>94.05</v>
      </c>
      <c r="K71" s="12" t="s">
        <v>21</v>
      </c>
      <c r="L71" s="12" t="s">
        <v>21</v>
      </c>
      <c r="M71" s="12" t="s">
        <v>9</v>
      </c>
      <c r="N71" s="12" t="s">
        <v>21</v>
      </c>
      <c r="O71" s="12" t="s">
        <v>9</v>
      </c>
      <c r="P71" s="12" t="s">
        <v>21</v>
      </c>
      <c r="Q71" s="12"/>
      <c r="R71" s="74">
        <v>17</v>
      </c>
      <c r="S71" s="73">
        <f t="shared" si="22"/>
        <v>680</v>
      </c>
    </row>
    <row r="72" spans="1:19" x14ac:dyDescent="0.25">
      <c r="A72" s="21" t="s">
        <v>316</v>
      </c>
      <c r="B72" s="21" t="s">
        <v>324</v>
      </c>
      <c r="C72" s="12" t="str">
        <f t="shared" si="20"/>
        <v>Oval House: Downstairs Dance Studio</v>
      </c>
      <c r="D72" s="74">
        <v>138</v>
      </c>
      <c r="E72" s="23">
        <f t="shared" ref="E72:F77" si="26">H72*3.2808399</f>
        <v>22.965879300000001</v>
      </c>
      <c r="F72" s="23">
        <f t="shared" si="26"/>
        <v>22.965879300000001</v>
      </c>
      <c r="G72" s="23">
        <f t="shared" si="23"/>
        <v>527.43161202216857</v>
      </c>
      <c r="H72" s="51">
        <v>7</v>
      </c>
      <c r="I72" s="51">
        <v>7</v>
      </c>
      <c r="J72" s="37">
        <f t="shared" si="25"/>
        <v>49</v>
      </c>
      <c r="K72" s="21" t="s">
        <v>21</v>
      </c>
      <c r="L72" s="21" t="s">
        <v>21</v>
      </c>
      <c r="M72" s="21" t="s">
        <v>21</v>
      </c>
      <c r="N72" s="21" t="s">
        <v>21</v>
      </c>
      <c r="O72" s="21" t="s">
        <v>9</v>
      </c>
      <c r="P72" s="21" t="s">
        <v>9</v>
      </c>
      <c r="Q72" s="21" t="s">
        <v>9</v>
      </c>
      <c r="R72" s="73">
        <f>D72/8</f>
        <v>17.25</v>
      </c>
      <c r="S72" s="74">
        <v>660</v>
      </c>
    </row>
    <row r="73" spans="1:19" x14ac:dyDescent="0.25">
      <c r="A73" s="6" t="s">
        <v>28</v>
      </c>
      <c r="B73" s="8" t="s">
        <v>89</v>
      </c>
      <c r="C73" s="12" t="str">
        <f t="shared" si="20"/>
        <v>3 Mills Studios: Studio 3</v>
      </c>
      <c r="D73" s="68">
        <v>144</v>
      </c>
      <c r="E73" s="13">
        <f t="shared" si="26"/>
        <v>15.09186354</v>
      </c>
      <c r="F73" s="13">
        <f t="shared" si="26"/>
        <v>18.044619449999999</v>
      </c>
      <c r="G73" s="14">
        <f t="shared" si="23"/>
        <v>272.32693437062983</v>
      </c>
      <c r="H73" s="50">
        <v>4.5999999999999996</v>
      </c>
      <c r="I73" s="50">
        <v>5.5</v>
      </c>
      <c r="J73" s="50">
        <f t="shared" si="25"/>
        <v>25.299999999999997</v>
      </c>
      <c r="K73" s="8" t="s">
        <v>21</v>
      </c>
      <c r="L73" s="8" t="s">
        <v>21</v>
      </c>
      <c r="M73" s="8" t="s">
        <v>21</v>
      </c>
      <c r="N73" s="8" t="s">
        <v>21</v>
      </c>
      <c r="O73" s="8" t="s">
        <v>21</v>
      </c>
      <c r="P73" s="57" t="s">
        <v>21</v>
      </c>
      <c r="Q73" s="25" t="s">
        <v>21</v>
      </c>
      <c r="R73" s="67">
        <f>D73/8</f>
        <v>18</v>
      </c>
      <c r="S73" s="68">
        <v>570</v>
      </c>
    </row>
    <row r="74" spans="1:19" x14ac:dyDescent="0.25">
      <c r="A74" s="21" t="s">
        <v>210</v>
      </c>
      <c r="B74" s="12" t="s">
        <v>217</v>
      </c>
      <c r="C74" s="12" t="str">
        <f t="shared" si="20"/>
        <v>Islington Arts Factory: The Chase</v>
      </c>
      <c r="D74" s="73">
        <f>R74*8</f>
        <v>144</v>
      </c>
      <c r="E74" s="23">
        <f t="shared" si="26"/>
        <v>48.392388525000001</v>
      </c>
      <c r="F74" s="23">
        <f t="shared" si="26"/>
        <v>22.309711320000002</v>
      </c>
      <c r="G74" s="17">
        <f t="shared" si="23"/>
        <v>1079.6202180780308</v>
      </c>
      <c r="H74" s="37">
        <v>14.75</v>
      </c>
      <c r="I74" s="37">
        <v>6.8</v>
      </c>
      <c r="J74" s="51">
        <f t="shared" si="25"/>
        <v>100.3</v>
      </c>
      <c r="K74" s="12" t="s">
        <v>9</v>
      </c>
      <c r="L74" s="12" t="s">
        <v>21</v>
      </c>
      <c r="M74" s="12" t="s">
        <v>9</v>
      </c>
      <c r="N74" s="12" t="s">
        <v>21</v>
      </c>
      <c r="O74" s="12" t="s">
        <v>9</v>
      </c>
      <c r="P74" s="12" t="s">
        <v>21</v>
      </c>
      <c r="Q74" s="12" t="s">
        <v>9</v>
      </c>
      <c r="R74" s="74">
        <v>18</v>
      </c>
      <c r="S74" s="73">
        <f>D74*5</f>
        <v>720</v>
      </c>
    </row>
    <row r="75" spans="1:19" x14ac:dyDescent="0.25">
      <c r="A75" s="6" t="s">
        <v>349</v>
      </c>
      <c r="B75" s="25" t="s">
        <v>358</v>
      </c>
      <c r="C75" s="12" t="str">
        <f t="shared" si="20"/>
        <v>Rooms Above: Room 3</v>
      </c>
      <c r="D75" s="71">
        <f>R75*8</f>
        <v>144</v>
      </c>
      <c r="E75" s="23">
        <f t="shared" si="26"/>
        <v>32.808399000000001</v>
      </c>
      <c r="F75" s="23">
        <f t="shared" si="26"/>
        <v>9.8425197000000004</v>
      </c>
      <c r="G75" s="23">
        <f t="shared" si="23"/>
        <v>322.91731348296031</v>
      </c>
      <c r="H75" s="50">
        <v>10</v>
      </c>
      <c r="I75" s="50">
        <v>3</v>
      </c>
      <c r="J75" s="50">
        <f t="shared" si="25"/>
        <v>30</v>
      </c>
      <c r="K75" s="25" t="s">
        <v>21</v>
      </c>
      <c r="L75" s="25" t="s">
        <v>21</v>
      </c>
      <c r="M75" s="25" t="s">
        <v>21</v>
      </c>
      <c r="N75" s="25" t="s">
        <v>21</v>
      </c>
      <c r="O75" s="25" t="s">
        <v>21</v>
      </c>
      <c r="P75" s="25" t="s">
        <v>9</v>
      </c>
      <c r="Q75" s="25" t="s">
        <v>21</v>
      </c>
      <c r="R75" s="62">
        <v>18</v>
      </c>
      <c r="S75" s="71">
        <f>D75*5</f>
        <v>720</v>
      </c>
    </row>
    <row r="76" spans="1:19" x14ac:dyDescent="0.25">
      <c r="A76" s="6" t="s">
        <v>349</v>
      </c>
      <c r="B76" s="25" t="s">
        <v>359</v>
      </c>
      <c r="C76" s="12" t="str">
        <f t="shared" si="20"/>
        <v xml:space="preserve">Rooms Above: Room 4 </v>
      </c>
      <c r="D76" s="71">
        <f>R76*8</f>
        <v>144</v>
      </c>
      <c r="E76" s="23">
        <f t="shared" si="26"/>
        <v>36.089238899999998</v>
      </c>
      <c r="F76" s="23">
        <f t="shared" si="26"/>
        <v>9.8425197000000004</v>
      </c>
      <c r="G76" s="23">
        <f t="shared" si="23"/>
        <v>355.20904483125634</v>
      </c>
      <c r="H76" s="50">
        <v>11</v>
      </c>
      <c r="I76" s="50">
        <v>3</v>
      </c>
      <c r="J76" s="50">
        <f t="shared" si="25"/>
        <v>33</v>
      </c>
      <c r="K76" s="25" t="s">
        <v>21</v>
      </c>
      <c r="L76" s="25" t="s">
        <v>21</v>
      </c>
      <c r="M76" s="25" t="s">
        <v>21</v>
      </c>
      <c r="N76" s="25" t="s">
        <v>21</v>
      </c>
      <c r="O76" s="25" t="s">
        <v>21</v>
      </c>
      <c r="P76" s="25" t="s">
        <v>21</v>
      </c>
      <c r="Q76" s="25" t="s">
        <v>21</v>
      </c>
      <c r="R76" s="62">
        <v>18</v>
      </c>
      <c r="S76" s="71">
        <f>D76*5</f>
        <v>720</v>
      </c>
    </row>
    <row r="77" spans="1:19" x14ac:dyDescent="0.25">
      <c r="A77" s="6" t="s">
        <v>349</v>
      </c>
      <c r="B77" s="25" t="s">
        <v>360</v>
      </c>
      <c r="C77" s="12" t="str">
        <f t="shared" si="20"/>
        <v>Rooms Above: Room 5</v>
      </c>
      <c r="D77" s="71">
        <f>R77*8</f>
        <v>144</v>
      </c>
      <c r="E77" s="23">
        <f t="shared" si="26"/>
        <v>50.85301845</v>
      </c>
      <c r="F77" s="23">
        <f t="shared" si="26"/>
        <v>9.8425197000000004</v>
      </c>
      <c r="G77" s="23">
        <f t="shared" si="23"/>
        <v>500.52183589858851</v>
      </c>
      <c r="H77" s="50">
        <v>15.5</v>
      </c>
      <c r="I77" s="50">
        <v>3</v>
      </c>
      <c r="J77" s="50">
        <f t="shared" si="25"/>
        <v>46.5</v>
      </c>
      <c r="K77" s="25" t="s">
        <v>21</v>
      </c>
      <c r="L77" s="25" t="s">
        <v>21</v>
      </c>
      <c r="M77" s="25" t="s">
        <v>21</v>
      </c>
      <c r="N77" s="25" t="s">
        <v>21</v>
      </c>
      <c r="O77" s="25" t="s">
        <v>21</v>
      </c>
      <c r="P77" s="25" t="s">
        <v>21</v>
      </c>
      <c r="Q77" s="25" t="s">
        <v>21</v>
      </c>
      <c r="R77" s="62">
        <v>18</v>
      </c>
      <c r="S77" s="71">
        <f>D77*5</f>
        <v>720</v>
      </c>
    </row>
    <row r="78" spans="1:19" x14ac:dyDescent="0.25">
      <c r="A78" s="6" t="s">
        <v>644</v>
      </c>
      <c r="B78" s="8" t="s">
        <v>253</v>
      </c>
      <c r="C78" s="12" t="str">
        <f t="shared" si="20"/>
        <v>Sell A Door: Rehearsal Room</v>
      </c>
      <c r="D78" s="62">
        <f>1.2*120</f>
        <v>144</v>
      </c>
      <c r="E78" s="8">
        <v>36</v>
      </c>
      <c r="F78" s="8">
        <v>21</v>
      </c>
      <c r="G78" s="14">
        <f t="shared" si="23"/>
        <v>756</v>
      </c>
      <c r="H78" s="50">
        <v>11</v>
      </c>
      <c r="I78" s="50">
        <v>6.5</v>
      </c>
      <c r="J78" s="50">
        <f t="shared" si="25"/>
        <v>71.5</v>
      </c>
      <c r="K78" s="8" t="s">
        <v>9</v>
      </c>
      <c r="L78" s="8" t="s">
        <v>21</v>
      </c>
      <c r="M78" s="8" t="s">
        <v>21</v>
      </c>
      <c r="N78" s="8" t="s">
        <v>21</v>
      </c>
      <c r="O78" s="8" t="s">
        <v>21</v>
      </c>
      <c r="P78" s="8" t="s">
        <v>9</v>
      </c>
      <c r="Q78" s="8" t="s">
        <v>9</v>
      </c>
      <c r="R78" s="62">
        <f>1.2*17</f>
        <v>20.399999999999999</v>
      </c>
      <c r="S78" s="62">
        <f>1.2*500</f>
        <v>600</v>
      </c>
    </row>
    <row r="79" spans="1:19" x14ac:dyDescent="0.25">
      <c r="A79" s="32" t="s">
        <v>391</v>
      </c>
      <c r="B79" s="25" t="s">
        <v>397</v>
      </c>
      <c r="C79" s="12" t="str">
        <f t="shared" si="20"/>
        <v>Space, The: The Space</v>
      </c>
      <c r="D79" s="71">
        <f>R79*8</f>
        <v>144</v>
      </c>
      <c r="E79" s="8">
        <v>30</v>
      </c>
      <c r="F79" s="8">
        <v>28</v>
      </c>
      <c r="G79" s="23">
        <f t="shared" si="23"/>
        <v>840</v>
      </c>
      <c r="H79" s="51">
        <f>E79*0.3048</f>
        <v>9.1440000000000001</v>
      </c>
      <c r="I79" s="51">
        <f>F79*0.3048</f>
        <v>8.5343999999999998</v>
      </c>
      <c r="J79" s="52">
        <f t="shared" si="25"/>
        <v>78.0385536</v>
      </c>
      <c r="K79" s="8" t="s">
        <v>21</v>
      </c>
      <c r="L79" s="8" t="s">
        <v>9</v>
      </c>
      <c r="M79" s="8" t="s">
        <v>9</v>
      </c>
      <c r="N79" s="8" t="s">
        <v>9</v>
      </c>
      <c r="O79" s="8" t="s">
        <v>21</v>
      </c>
      <c r="P79" s="8" t="s">
        <v>9</v>
      </c>
      <c r="Q79" s="8" t="s">
        <v>21</v>
      </c>
      <c r="R79" s="62">
        <f>15*1.2</f>
        <v>18</v>
      </c>
      <c r="S79" s="71">
        <f>D79*5</f>
        <v>720</v>
      </c>
    </row>
    <row r="80" spans="1:19" x14ac:dyDescent="0.25">
      <c r="A80" s="21" t="s">
        <v>116</v>
      </c>
      <c r="B80" s="21" t="s">
        <v>126</v>
      </c>
      <c r="C80" s="12" t="str">
        <f t="shared" si="20"/>
        <v>Cecil Sharp House: Storrow Hall</v>
      </c>
      <c r="D80" s="74">
        <v>150</v>
      </c>
      <c r="E80" s="23">
        <v>30</v>
      </c>
      <c r="F80" s="23">
        <v>25</v>
      </c>
      <c r="G80" s="23">
        <f t="shared" si="23"/>
        <v>750</v>
      </c>
      <c r="H80" s="51">
        <f>E80*0.3048</f>
        <v>9.1440000000000001</v>
      </c>
      <c r="I80" s="51">
        <f>F80*0.3048</f>
        <v>7.62</v>
      </c>
      <c r="J80" s="51">
        <f t="shared" si="25"/>
        <v>69.677279999999996</v>
      </c>
      <c r="K80" s="21" t="s">
        <v>9</v>
      </c>
      <c r="L80" s="21" t="s">
        <v>21</v>
      </c>
      <c r="M80" s="21" t="s">
        <v>21</v>
      </c>
      <c r="N80" s="21" t="s">
        <v>21</v>
      </c>
      <c r="O80" s="21" t="s">
        <v>9</v>
      </c>
      <c r="P80" s="21" t="s">
        <v>9</v>
      </c>
      <c r="Q80" s="21" t="s">
        <v>21</v>
      </c>
      <c r="R80" s="73">
        <f>D80/8</f>
        <v>18.75</v>
      </c>
      <c r="S80" s="74">
        <v>600</v>
      </c>
    </row>
    <row r="81" spans="1:19" x14ac:dyDescent="0.25">
      <c r="A81" s="12" t="s">
        <v>44</v>
      </c>
      <c r="B81" s="12" t="s">
        <v>51</v>
      </c>
      <c r="C81" s="12" t="str">
        <f t="shared" si="20"/>
        <v>Actors Centre: Patricia Lawrence Room</v>
      </c>
      <c r="D81" s="74">
        <v>155</v>
      </c>
      <c r="E81" s="12">
        <v>30</v>
      </c>
      <c r="F81" s="12">
        <v>14</v>
      </c>
      <c r="G81" s="17">
        <f t="shared" si="23"/>
        <v>420</v>
      </c>
      <c r="H81" s="37">
        <v>9.1</v>
      </c>
      <c r="I81" s="37">
        <v>4.2</v>
      </c>
      <c r="J81" s="37">
        <f t="shared" si="25"/>
        <v>38.22</v>
      </c>
      <c r="K81" s="12" t="s">
        <v>9</v>
      </c>
      <c r="L81" s="12" t="s">
        <v>21</v>
      </c>
      <c r="M81" s="12" t="s">
        <v>21</v>
      </c>
      <c r="N81" s="12" t="s">
        <v>21</v>
      </c>
      <c r="O81" s="12" t="s">
        <v>21</v>
      </c>
      <c r="P81" s="12" t="s">
        <v>21</v>
      </c>
      <c r="Q81" s="12" t="s">
        <v>21</v>
      </c>
      <c r="R81" s="74">
        <v>24.5</v>
      </c>
      <c r="S81" s="73">
        <f>D81*5</f>
        <v>775</v>
      </c>
    </row>
    <row r="82" spans="1:19" x14ac:dyDescent="0.25">
      <c r="A82" s="21" t="s">
        <v>60</v>
      </c>
      <c r="B82" s="21" t="s">
        <v>66</v>
      </c>
      <c r="C82" s="12" t="str">
        <f t="shared" si="20"/>
        <v>The Albany: Blue Room</v>
      </c>
      <c r="D82" s="74">
        <v>155</v>
      </c>
      <c r="E82" s="23">
        <f t="shared" ref="E82:F84" si="27">H82*3.2808399</f>
        <v>26.246719200000001</v>
      </c>
      <c r="F82" s="23">
        <f t="shared" si="27"/>
        <v>16.404199500000001</v>
      </c>
      <c r="G82" s="23">
        <f t="shared" si="23"/>
        <v>430.55641797728043</v>
      </c>
      <c r="H82" s="51">
        <v>8</v>
      </c>
      <c r="I82" s="51">
        <v>5</v>
      </c>
      <c r="J82" s="51">
        <f t="shared" si="25"/>
        <v>40</v>
      </c>
      <c r="K82" s="21" t="s">
        <v>9</v>
      </c>
      <c r="L82" s="21" t="s">
        <v>9</v>
      </c>
      <c r="M82" s="21" t="s">
        <v>21</v>
      </c>
      <c r="N82" s="21" t="s">
        <v>21</v>
      </c>
      <c r="O82" s="21" t="s">
        <v>21</v>
      </c>
      <c r="P82" s="21" t="s">
        <v>21</v>
      </c>
      <c r="Q82" s="21" t="s">
        <v>21</v>
      </c>
      <c r="R82" s="74">
        <v>22.5</v>
      </c>
      <c r="S82" s="71">
        <f>D82*5</f>
        <v>775</v>
      </c>
    </row>
    <row r="83" spans="1:19" x14ac:dyDescent="0.25">
      <c r="A83" s="21" t="s">
        <v>60</v>
      </c>
      <c r="B83" s="21" t="s">
        <v>67</v>
      </c>
      <c r="C83" s="12" t="str">
        <f t="shared" ref="C83:C114" si="28">A83&amp;": "&amp;B83</f>
        <v>The Albany: Orange Room</v>
      </c>
      <c r="D83" s="74">
        <v>155</v>
      </c>
      <c r="E83" s="23">
        <f t="shared" si="27"/>
        <v>26.246719200000001</v>
      </c>
      <c r="F83" s="23">
        <f t="shared" si="27"/>
        <v>16.404199500000001</v>
      </c>
      <c r="G83" s="23">
        <f t="shared" si="23"/>
        <v>430.55641797728043</v>
      </c>
      <c r="H83" s="51">
        <v>8</v>
      </c>
      <c r="I83" s="51">
        <v>5</v>
      </c>
      <c r="J83" s="51">
        <f t="shared" si="25"/>
        <v>40</v>
      </c>
      <c r="K83" s="21" t="s">
        <v>9</v>
      </c>
      <c r="L83" s="21" t="s">
        <v>9</v>
      </c>
      <c r="M83" s="21" t="s">
        <v>21</v>
      </c>
      <c r="N83" s="21" t="s">
        <v>21</v>
      </c>
      <c r="O83" s="21" t="s">
        <v>21</v>
      </c>
      <c r="P83" s="21" t="s">
        <v>21</v>
      </c>
      <c r="Q83" s="21" t="s">
        <v>21</v>
      </c>
      <c r="R83" s="74">
        <v>22.5</v>
      </c>
      <c r="S83" s="71">
        <f>D83*5</f>
        <v>775</v>
      </c>
    </row>
    <row r="84" spans="1:19" x14ac:dyDescent="0.25">
      <c r="A84" s="21" t="s">
        <v>316</v>
      </c>
      <c r="B84" s="21" t="s">
        <v>323</v>
      </c>
      <c r="C84" s="12" t="str">
        <f t="shared" si="28"/>
        <v>Oval House: Upstairs Dance Studio</v>
      </c>
      <c r="D84" s="74">
        <v>156</v>
      </c>
      <c r="E84" s="23">
        <f t="shared" si="27"/>
        <v>29.527559100000001</v>
      </c>
      <c r="F84" s="23">
        <f t="shared" si="27"/>
        <v>19.685039400000001</v>
      </c>
      <c r="G84" s="23">
        <f t="shared" si="23"/>
        <v>581.25116426932857</v>
      </c>
      <c r="H84" s="51">
        <v>9</v>
      </c>
      <c r="I84" s="51">
        <v>6</v>
      </c>
      <c r="J84" s="37">
        <f t="shared" si="25"/>
        <v>54</v>
      </c>
      <c r="K84" s="21" t="s">
        <v>21</v>
      </c>
      <c r="L84" s="21" t="s">
        <v>21</v>
      </c>
      <c r="M84" s="21" t="s">
        <v>21</v>
      </c>
      <c r="N84" s="21" t="s">
        <v>21</v>
      </c>
      <c r="O84" s="21" t="s">
        <v>9</v>
      </c>
      <c r="P84" s="21" t="s">
        <v>21</v>
      </c>
      <c r="Q84" s="21" t="s">
        <v>9</v>
      </c>
      <c r="R84" s="73">
        <f>D84/8</f>
        <v>19.5</v>
      </c>
      <c r="S84" s="74">
        <v>780</v>
      </c>
    </row>
    <row r="85" spans="1:19" x14ac:dyDescent="0.25">
      <c r="A85" s="21" t="s">
        <v>325</v>
      </c>
      <c r="B85" s="21" t="s">
        <v>253</v>
      </c>
      <c r="C85" s="12" t="str">
        <f t="shared" si="28"/>
        <v>Paines Plough: Rehearsal Room</v>
      </c>
      <c r="D85" s="74">
        <f>130*1.2</f>
        <v>156</v>
      </c>
      <c r="E85" s="12">
        <v>20</v>
      </c>
      <c r="F85" s="12">
        <v>15</v>
      </c>
      <c r="G85" s="23">
        <f t="shared" si="23"/>
        <v>300</v>
      </c>
      <c r="H85" s="51">
        <f>E85*0.3048</f>
        <v>6.0960000000000001</v>
      </c>
      <c r="I85" s="51">
        <f>F85*0.3048</f>
        <v>4.5720000000000001</v>
      </c>
      <c r="J85" s="37">
        <f t="shared" si="25"/>
        <v>27.870912000000001</v>
      </c>
      <c r="K85" s="21" t="s">
        <v>9</v>
      </c>
      <c r="L85" s="21" t="s">
        <v>21</v>
      </c>
      <c r="M85" s="21" t="s">
        <v>21</v>
      </c>
      <c r="N85" s="21" t="s">
        <v>21</v>
      </c>
      <c r="O85" s="21" t="s">
        <v>21</v>
      </c>
      <c r="P85" s="21" t="s">
        <v>21</v>
      </c>
      <c r="Q85" s="21" t="s">
        <v>21</v>
      </c>
      <c r="R85" s="73">
        <f>D85/8</f>
        <v>19.5</v>
      </c>
      <c r="S85" s="74">
        <f>555*1.2</f>
        <v>666</v>
      </c>
    </row>
    <row r="86" spans="1:19" x14ac:dyDescent="0.25">
      <c r="A86" s="6" t="s">
        <v>497</v>
      </c>
      <c r="B86" s="8" t="s">
        <v>504</v>
      </c>
      <c r="C86" s="12" t="str">
        <f t="shared" si="28"/>
        <v>St Gabriel's Halls: Boy's Club</v>
      </c>
      <c r="D86" s="62">
        <f>1.2*130</f>
        <v>156</v>
      </c>
      <c r="E86" s="8"/>
      <c r="F86" s="8"/>
      <c r="G86" s="14"/>
      <c r="H86" s="50">
        <v>13.8</v>
      </c>
      <c r="I86" s="50">
        <v>8.3000000000000007</v>
      </c>
      <c r="J86" s="50">
        <f t="shared" si="25"/>
        <v>114.54000000000002</v>
      </c>
      <c r="K86" s="8" t="s">
        <v>9</v>
      </c>
      <c r="L86" s="8" t="s">
        <v>21</v>
      </c>
      <c r="M86" s="8" t="s">
        <v>21</v>
      </c>
      <c r="N86" s="8" t="s">
        <v>21</v>
      </c>
      <c r="O86" s="8" t="s">
        <v>21</v>
      </c>
      <c r="P86" s="8" t="s">
        <v>9</v>
      </c>
      <c r="Q86" s="8" t="s">
        <v>21</v>
      </c>
      <c r="R86" s="71">
        <f>D86/8</f>
        <v>19.5</v>
      </c>
      <c r="S86" s="71">
        <f t="shared" ref="S86:S95" si="29">D86*5</f>
        <v>780</v>
      </c>
    </row>
    <row r="87" spans="1:19" x14ac:dyDescent="0.25">
      <c r="A87" s="6" t="s">
        <v>420</v>
      </c>
      <c r="B87" s="25" t="s">
        <v>593</v>
      </c>
      <c r="C87" s="12" t="str">
        <f t="shared" si="28"/>
        <v>Diorama Arts Studios: Sage Room</v>
      </c>
      <c r="D87" s="71">
        <f>R87*8</f>
        <v>160</v>
      </c>
      <c r="E87" s="13">
        <v>10.5</v>
      </c>
      <c r="F87" s="13">
        <v>10</v>
      </c>
      <c r="G87" s="14">
        <f t="shared" ref="G87:G94" si="30">E87*F87</f>
        <v>105</v>
      </c>
      <c r="H87" s="50">
        <v>3.5</v>
      </c>
      <c r="I87" s="50">
        <v>3</v>
      </c>
      <c r="J87" s="50">
        <f t="shared" si="25"/>
        <v>10.5</v>
      </c>
      <c r="K87" s="8" t="s">
        <v>9</v>
      </c>
      <c r="L87" s="8" t="s">
        <v>21</v>
      </c>
      <c r="M87" s="8" t="s">
        <v>21</v>
      </c>
      <c r="N87" s="8" t="s">
        <v>21</v>
      </c>
      <c r="O87" s="8" t="s">
        <v>21</v>
      </c>
      <c r="P87" s="8" t="s">
        <v>21</v>
      </c>
      <c r="Q87" s="8" t="s">
        <v>21</v>
      </c>
      <c r="R87" s="62">
        <v>20</v>
      </c>
      <c r="S87" s="71">
        <f t="shared" si="29"/>
        <v>800</v>
      </c>
    </row>
    <row r="88" spans="1:19" x14ac:dyDescent="0.25">
      <c r="A88" s="21" t="s">
        <v>207</v>
      </c>
      <c r="B88" s="21" t="s">
        <v>108</v>
      </c>
      <c r="C88" s="12" t="str">
        <f t="shared" si="28"/>
        <v>Holy Innocents Church: Lower Hall</v>
      </c>
      <c r="D88" s="74">
        <v>160</v>
      </c>
      <c r="E88" s="23">
        <f t="shared" ref="E88:F92" si="31">H88*3.2808399</f>
        <v>25.262467230000002</v>
      </c>
      <c r="F88" s="23">
        <f t="shared" si="31"/>
        <v>24.606299249999999</v>
      </c>
      <c r="G88" s="23">
        <f t="shared" si="30"/>
        <v>621.61582845469866</v>
      </c>
      <c r="H88" s="51">
        <v>7.7</v>
      </c>
      <c r="I88" s="51">
        <v>7.5</v>
      </c>
      <c r="J88" s="37">
        <f t="shared" si="25"/>
        <v>57.75</v>
      </c>
      <c r="K88" s="21" t="s">
        <v>586</v>
      </c>
      <c r="L88" s="21" t="s">
        <v>21</v>
      </c>
      <c r="M88" s="21" t="s">
        <v>21</v>
      </c>
      <c r="N88" s="21" t="s">
        <v>21</v>
      </c>
      <c r="O88" s="21" t="s">
        <v>21</v>
      </c>
      <c r="P88" s="21" t="s">
        <v>9</v>
      </c>
      <c r="Q88" s="21" t="s">
        <v>21</v>
      </c>
      <c r="R88" s="74">
        <v>25</v>
      </c>
      <c r="S88" s="73">
        <f t="shared" si="29"/>
        <v>800</v>
      </c>
    </row>
    <row r="89" spans="1:19" x14ac:dyDescent="0.25">
      <c r="A89" s="21" t="s">
        <v>218</v>
      </c>
      <c r="B89" s="12" t="s">
        <v>224</v>
      </c>
      <c r="C89" s="12" t="str">
        <f t="shared" si="28"/>
        <v xml:space="preserve">Jacksons Lane: Space 3 </v>
      </c>
      <c r="D89" s="73">
        <f t="shared" ref="D89:D94" si="32">R89*8</f>
        <v>160</v>
      </c>
      <c r="E89" s="23">
        <f t="shared" si="31"/>
        <v>19.685039400000001</v>
      </c>
      <c r="F89" s="23">
        <f t="shared" si="31"/>
        <v>29.527559100000001</v>
      </c>
      <c r="G89" s="17">
        <f t="shared" si="30"/>
        <v>581.25116426932857</v>
      </c>
      <c r="H89" s="37">
        <v>6</v>
      </c>
      <c r="I89" s="37">
        <v>9</v>
      </c>
      <c r="J89" s="37">
        <f t="shared" si="25"/>
        <v>54</v>
      </c>
      <c r="K89" s="12" t="s">
        <v>21</v>
      </c>
      <c r="L89" s="12" t="s">
        <v>21</v>
      </c>
      <c r="M89" s="12" t="s">
        <v>21</v>
      </c>
      <c r="N89" s="12" t="s">
        <v>21</v>
      </c>
      <c r="O89" s="12" t="s">
        <v>21</v>
      </c>
      <c r="P89" s="12" t="s">
        <v>21</v>
      </c>
      <c r="Q89" s="12" t="s">
        <v>21</v>
      </c>
      <c r="R89" s="74">
        <v>20</v>
      </c>
      <c r="S89" s="73">
        <f t="shared" si="29"/>
        <v>800</v>
      </c>
    </row>
    <row r="90" spans="1:19" x14ac:dyDescent="0.25">
      <c r="A90" s="21" t="s">
        <v>218</v>
      </c>
      <c r="B90" s="12" t="s">
        <v>225</v>
      </c>
      <c r="C90" s="12" t="str">
        <f t="shared" si="28"/>
        <v>Jacksons Lane: Space 4</v>
      </c>
      <c r="D90" s="73">
        <f t="shared" si="32"/>
        <v>160</v>
      </c>
      <c r="E90" s="23">
        <f t="shared" si="31"/>
        <v>19.685039400000001</v>
      </c>
      <c r="F90" s="23">
        <f t="shared" si="31"/>
        <v>32.808399000000001</v>
      </c>
      <c r="G90" s="17">
        <f t="shared" si="30"/>
        <v>645.83462696592062</v>
      </c>
      <c r="H90" s="37">
        <v>6</v>
      </c>
      <c r="I90" s="37">
        <v>10</v>
      </c>
      <c r="J90" s="37">
        <f t="shared" si="25"/>
        <v>60</v>
      </c>
      <c r="K90" s="12" t="s">
        <v>21</v>
      </c>
      <c r="L90" s="12" t="s">
        <v>21</v>
      </c>
      <c r="M90" s="12" t="s">
        <v>21</v>
      </c>
      <c r="N90" s="12" t="s">
        <v>21</v>
      </c>
      <c r="O90" s="12" t="s">
        <v>21</v>
      </c>
      <c r="P90" s="12" t="s">
        <v>21</v>
      </c>
      <c r="Q90" s="12" t="s">
        <v>21</v>
      </c>
      <c r="R90" s="74">
        <v>20</v>
      </c>
      <c r="S90" s="73">
        <f t="shared" si="29"/>
        <v>800</v>
      </c>
    </row>
    <row r="91" spans="1:19" x14ac:dyDescent="0.25">
      <c r="A91" s="21" t="s">
        <v>218</v>
      </c>
      <c r="B91" s="12" t="s">
        <v>226</v>
      </c>
      <c r="C91" s="12" t="str">
        <f t="shared" si="28"/>
        <v>Jacksons Lane: Space 5</v>
      </c>
      <c r="D91" s="73">
        <f t="shared" si="32"/>
        <v>160</v>
      </c>
      <c r="E91" s="23">
        <f t="shared" si="31"/>
        <v>22.965879300000001</v>
      </c>
      <c r="F91" s="23">
        <f t="shared" si="31"/>
        <v>22.965879300000001</v>
      </c>
      <c r="G91" s="17">
        <f t="shared" si="30"/>
        <v>527.43161202216857</v>
      </c>
      <c r="H91" s="37">
        <v>7</v>
      </c>
      <c r="I91" s="37">
        <v>7</v>
      </c>
      <c r="J91" s="37">
        <f t="shared" si="25"/>
        <v>49</v>
      </c>
      <c r="K91" s="12" t="s">
        <v>21</v>
      </c>
      <c r="L91" s="12" t="s">
        <v>21</v>
      </c>
      <c r="M91" s="12" t="s">
        <v>21</v>
      </c>
      <c r="N91" s="12" t="s">
        <v>21</v>
      </c>
      <c r="O91" s="12" t="s">
        <v>21</v>
      </c>
      <c r="P91" s="12" t="s">
        <v>21</v>
      </c>
      <c r="Q91" s="12" t="s">
        <v>21</v>
      </c>
      <c r="R91" s="74">
        <v>20</v>
      </c>
      <c r="S91" s="73">
        <f t="shared" si="29"/>
        <v>800</v>
      </c>
    </row>
    <row r="92" spans="1:19" x14ac:dyDescent="0.25">
      <c r="A92" s="21" t="s">
        <v>238</v>
      </c>
      <c r="B92" s="12" t="s">
        <v>53</v>
      </c>
      <c r="C92" s="12" t="str">
        <f t="shared" si="28"/>
        <v>Lantern Arts Centre: Rehearsal Studio</v>
      </c>
      <c r="D92" s="73">
        <f t="shared" si="32"/>
        <v>160</v>
      </c>
      <c r="E92" s="23">
        <f t="shared" si="31"/>
        <v>24.606299249999999</v>
      </c>
      <c r="F92" s="23">
        <f t="shared" si="31"/>
        <v>27.887139150000003</v>
      </c>
      <c r="G92" s="17">
        <f t="shared" si="30"/>
        <v>686.19929115129071</v>
      </c>
      <c r="H92" s="37">
        <v>7.5</v>
      </c>
      <c r="I92" s="37">
        <v>8.5</v>
      </c>
      <c r="J92" s="37">
        <f t="shared" si="25"/>
        <v>63.75</v>
      </c>
      <c r="K92" s="12" t="s">
        <v>21</v>
      </c>
      <c r="L92" s="12" t="s">
        <v>21</v>
      </c>
      <c r="M92" s="12" t="s">
        <v>21</v>
      </c>
      <c r="N92" s="12" t="s">
        <v>21</v>
      </c>
      <c r="O92" s="12" t="s">
        <v>21</v>
      </c>
      <c r="P92" s="12" t="s">
        <v>21</v>
      </c>
      <c r="Q92" s="12" t="s">
        <v>21</v>
      </c>
      <c r="R92" s="74">
        <v>20</v>
      </c>
      <c r="S92" s="73">
        <f t="shared" si="29"/>
        <v>800</v>
      </c>
    </row>
    <row r="93" spans="1:19" x14ac:dyDescent="0.25">
      <c r="A93" s="21" t="s">
        <v>648</v>
      </c>
      <c r="B93" s="12" t="s">
        <v>654</v>
      </c>
      <c r="C93" s="12" t="str">
        <f t="shared" si="28"/>
        <v>NLPAC Performing Arts: Studio F1</v>
      </c>
      <c r="D93" s="73">
        <f t="shared" si="32"/>
        <v>160</v>
      </c>
      <c r="E93" s="12">
        <v>18</v>
      </c>
      <c r="F93" s="12">
        <v>40</v>
      </c>
      <c r="G93" s="17">
        <f t="shared" si="30"/>
        <v>720</v>
      </c>
      <c r="H93" s="37">
        <v>5.5</v>
      </c>
      <c r="I93" s="37">
        <v>18</v>
      </c>
      <c r="J93" s="37">
        <f t="shared" si="25"/>
        <v>99</v>
      </c>
      <c r="K93" s="12" t="s">
        <v>21</v>
      </c>
      <c r="L93" s="12" t="s">
        <v>21</v>
      </c>
      <c r="M93" s="12" t="s">
        <v>9</v>
      </c>
      <c r="N93" s="12" t="s">
        <v>21</v>
      </c>
      <c r="O93" s="12" t="s">
        <v>9</v>
      </c>
      <c r="P93" s="12" t="s">
        <v>21</v>
      </c>
      <c r="Q93" s="12" t="s">
        <v>9</v>
      </c>
      <c r="R93" s="74">
        <v>20</v>
      </c>
      <c r="S93" s="73">
        <f t="shared" si="29"/>
        <v>800</v>
      </c>
    </row>
    <row r="94" spans="1:19" x14ac:dyDescent="0.25">
      <c r="A94" s="21" t="s">
        <v>648</v>
      </c>
      <c r="B94" s="12" t="s">
        <v>655</v>
      </c>
      <c r="C94" s="12" t="str">
        <f t="shared" si="28"/>
        <v>NLPAC Performing Arts: Studio LG2</v>
      </c>
      <c r="D94" s="73">
        <f t="shared" si="32"/>
        <v>160</v>
      </c>
      <c r="E94" s="12">
        <v>18</v>
      </c>
      <c r="F94" s="12">
        <v>36</v>
      </c>
      <c r="G94" s="17">
        <f t="shared" si="30"/>
        <v>648</v>
      </c>
      <c r="H94" s="37">
        <v>5.5</v>
      </c>
      <c r="I94" s="37">
        <v>11</v>
      </c>
      <c r="J94" s="37">
        <f t="shared" si="25"/>
        <v>60.5</v>
      </c>
      <c r="K94" s="12" t="s">
        <v>21</v>
      </c>
      <c r="L94" s="12" t="s">
        <v>21</v>
      </c>
      <c r="M94" s="12" t="s">
        <v>9</v>
      </c>
      <c r="N94" s="12" t="s">
        <v>21</v>
      </c>
      <c r="O94" s="12" t="s">
        <v>9</v>
      </c>
      <c r="P94" s="12" t="s">
        <v>21</v>
      </c>
      <c r="Q94" s="12" t="s">
        <v>9</v>
      </c>
      <c r="R94" s="74">
        <v>20</v>
      </c>
      <c r="S94" s="73">
        <f t="shared" si="29"/>
        <v>800</v>
      </c>
    </row>
    <row r="95" spans="1:19" x14ac:dyDescent="0.25">
      <c r="A95" s="6" t="s">
        <v>690</v>
      </c>
      <c r="B95" s="45" t="s">
        <v>697</v>
      </c>
      <c r="C95" s="28" t="str">
        <f t="shared" si="28"/>
        <v>Red Hedgehog: The Salon</v>
      </c>
      <c r="D95" s="62">
        <v>160</v>
      </c>
      <c r="E95" s="45"/>
      <c r="F95" s="45"/>
      <c r="G95" s="46">
        <f>H95*I95</f>
        <v>37.5</v>
      </c>
      <c r="H95" s="53">
        <v>7.5</v>
      </c>
      <c r="I95" s="53">
        <v>5</v>
      </c>
      <c r="J95" s="53">
        <f t="shared" si="25"/>
        <v>37.5</v>
      </c>
      <c r="K95" s="45" t="s">
        <v>21</v>
      </c>
      <c r="L95" s="45" t="s">
        <v>21</v>
      </c>
      <c r="M95" s="45" t="s">
        <v>21</v>
      </c>
      <c r="N95" s="45" t="s">
        <v>21</v>
      </c>
      <c r="O95" s="45" t="s">
        <v>21</v>
      </c>
      <c r="P95" s="45" t="s">
        <v>21</v>
      </c>
      <c r="Q95" s="45" t="s">
        <v>21</v>
      </c>
      <c r="R95" s="62">
        <v>25</v>
      </c>
      <c r="S95" s="71">
        <f t="shared" si="29"/>
        <v>800</v>
      </c>
    </row>
    <row r="96" spans="1:19" x14ac:dyDescent="0.25">
      <c r="A96" s="6" t="s">
        <v>757</v>
      </c>
      <c r="B96" s="6" t="s">
        <v>757</v>
      </c>
      <c r="C96" s="21" t="str">
        <f t="shared" si="28"/>
        <v>Anonymous: Anonymous</v>
      </c>
      <c r="D96" s="62">
        <v>162</v>
      </c>
      <c r="E96" s="13">
        <f>H96*3.2808399</f>
        <v>32.152231020000002</v>
      </c>
      <c r="F96" s="13">
        <f>I96*3.2808399</f>
        <v>23.293963290000001</v>
      </c>
      <c r="G96" s="54">
        <f>E96*F96</f>
        <v>748.95288907147938</v>
      </c>
      <c r="H96" s="51">
        <v>9.8000000000000007</v>
      </c>
      <c r="I96" s="51">
        <v>7.1</v>
      </c>
      <c r="J96" s="51">
        <f t="shared" si="25"/>
        <v>69.58</v>
      </c>
      <c r="K96" s="25" t="s">
        <v>21</v>
      </c>
      <c r="L96" s="25" t="s">
        <v>21</v>
      </c>
      <c r="M96" s="25" t="s">
        <v>21</v>
      </c>
      <c r="N96" s="25" t="s">
        <v>21</v>
      </c>
      <c r="O96" s="25" t="s">
        <v>21</v>
      </c>
      <c r="P96" s="25" t="s">
        <v>21</v>
      </c>
      <c r="Q96" s="25" t="s">
        <v>21</v>
      </c>
      <c r="R96" s="62">
        <v>30</v>
      </c>
      <c r="S96" s="62">
        <v>720</v>
      </c>
    </row>
    <row r="97" spans="1:19" x14ac:dyDescent="0.25">
      <c r="A97" s="12" t="s">
        <v>182</v>
      </c>
      <c r="B97" s="21" t="s">
        <v>191</v>
      </c>
      <c r="C97" s="12" t="str">
        <f t="shared" si="28"/>
        <v>Factory Fitness and Dance Centre: Paris</v>
      </c>
      <c r="D97" s="73">
        <f>R97*8</f>
        <v>168</v>
      </c>
      <c r="E97" s="12">
        <v>20</v>
      </c>
      <c r="F97" s="12">
        <v>46</v>
      </c>
      <c r="G97" s="17">
        <f>E97*F97</f>
        <v>920</v>
      </c>
      <c r="H97" s="51">
        <f>E97*0.3048</f>
        <v>6.0960000000000001</v>
      </c>
      <c r="I97" s="51">
        <f>F97*0.3048</f>
        <v>14.020800000000001</v>
      </c>
      <c r="J97" s="37">
        <f t="shared" si="25"/>
        <v>85.470796800000002</v>
      </c>
      <c r="K97" s="23" t="s">
        <v>21</v>
      </c>
      <c r="L97" s="23" t="s">
        <v>21</v>
      </c>
      <c r="M97" s="23" t="s">
        <v>9</v>
      </c>
      <c r="N97" s="23" t="s">
        <v>21</v>
      </c>
      <c r="O97" s="23" t="s">
        <v>9</v>
      </c>
      <c r="P97" s="23" t="s">
        <v>21</v>
      </c>
      <c r="Q97" s="23" t="s">
        <v>9</v>
      </c>
      <c r="R97" s="62">
        <v>21</v>
      </c>
      <c r="S97" s="73">
        <f>D97*5</f>
        <v>840</v>
      </c>
    </row>
    <row r="98" spans="1:19" x14ac:dyDescent="0.25">
      <c r="A98" s="6" t="s">
        <v>497</v>
      </c>
      <c r="B98" s="8" t="s">
        <v>108</v>
      </c>
      <c r="C98" s="12" t="str">
        <f t="shared" si="28"/>
        <v>St Gabriel's Halls: Lower Hall</v>
      </c>
      <c r="D98" s="62">
        <f>1.2*140</f>
        <v>168</v>
      </c>
      <c r="E98" s="8"/>
      <c r="F98" s="8"/>
      <c r="G98" s="14"/>
      <c r="H98" s="50">
        <v>9.5</v>
      </c>
      <c r="I98" s="50">
        <v>8.4</v>
      </c>
      <c r="J98" s="50">
        <f t="shared" si="25"/>
        <v>79.8</v>
      </c>
      <c r="K98" s="8" t="s">
        <v>9</v>
      </c>
      <c r="L98" s="8" t="s">
        <v>21</v>
      </c>
      <c r="M98" s="8" t="s">
        <v>21</v>
      </c>
      <c r="N98" s="8" t="s">
        <v>21</v>
      </c>
      <c r="O98" s="8" t="s">
        <v>21</v>
      </c>
      <c r="P98" s="8" t="s">
        <v>9</v>
      </c>
      <c r="Q98" s="8" t="s">
        <v>21</v>
      </c>
      <c r="R98" s="71">
        <f>D98/8</f>
        <v>21</v>
      </c>
      <c r="S98" s="71">
        <f>D98*5</f>
        <v>840</v>
      </c>
    </row>
    <row r="99" spans="1:19" x14ac:dyDescent="0.25">
      <c r="A99" s="21" t="s">
        <v>227</v>
      </c>
      <c r="B99" s="12" t="s">
        <v>235</v>
      </c>
      <c r="C99" s="12" t="str">
        <f t="shared" si="28"/>
        <v>Jerwood Space: Spaces 2 &amp; 4</v>
      </c>
      <c r="D99" s="74">
        <v>169</v>
      </c>
      <c r="E99" s="12">
        <v>50</v>
      </c>
      <c r="F99" s="12">
        <v>24</v>
      </c>
      <c r="G99" s="17">
        <f>E99*F99</f>
        <v>1200</v>
      </c>
      <c r="H99" s="37">
        <v>15.2</v>
      </c>
      <c r="I99" s="37">
        <v>7.3</v>
      </c>
      <c r="J99" s="37">
        <f t="shared" si="25"/>
        <v>110.96</v>
      </c>
      <c r="K99" s="12" t="s">
        <v>9</v>
      </c>
      <c r="L99" s="12" t="s">
        <v>21</v>
      </c>
      <c r="M99" s="12" t="s">
        <v>9</v>
      </c>
      <c r="N99" s="12" t="s">
        <v>9</v>
      </c>
      <c r="O99" s="12" t="s">
        <v>9</v>
      </c>
      <c r="P99" s="12" t="s">
        <v>9</v>
      </c>
      <c r="Q99" s="12" t="s">
        <v>9</v>
      </c>
      <c r="R99" s="74">
        <v>22.3</v>
      </c>
      <c r="S99" s="74">
        <v>803</v>
      </c>
    </row>
    <row r="100" spans="1:19" x14ac:dyDescent="0.25">
      <c r="A100" s="6" t="s">
        <v>420</v>
      </c>
      <c r="B100" s="25" t="s">
        <v>591</v>
      </c>
      <c r="C100" s="12" t="str">
        <f t="shared" si="28"/>
        <v>Diorama Arts Studios: 5 Medium Rooms (Navajo, Cherokee, Chickasaw, Apache, Lavendar)</v>
      </c>
      <c r="D100" s="62">
        <v>175</v>
      </c>
      <c r="E100" s="13">
        <v>21.5</v>
      </c>
      <c r="F100" s="13">
        <v>29.5</v>
      </c>
      <c r="G100" s="14">
        <f>E100*F100</f>
        <v>634.25</v>
      </c>
      <c r="H100" s="50">
        <v>9</v>
      </c>
      <c r="I100" s="50">
        <v>6.5</v>
      </c>
      <c r="J100" s="50">
        <f t="shared" si="25"/>
        <v>58.5</v>
      </c>
      <c r="K100" s="8" t="s">
        <v>9</v>
      </c>
      <c r="L100" s="8" t="s">
        <v>21</v>
      </c>
      <c r="M100" s="8" t="s">
        <v>21</v>
      </c>
      <c r="N100" s="8" t="s">
        <v>21</v>
      </c>
      <c r="O100" s="8" t="s">
        <v>21</v>
      </c>
      <c r="P100" s="8" t="s">
        <v>21</v>
      </c>
      <c r="Q100" s="8" t="s">
        <v>21</v>
      </c>
      <c r="R100" s="71">
        <f>D100/8</f>
        <v>21.875</v>
      </c>
      <c r="S100" s="71">
        <f>D100*5</f>
        <v>875</v>
      </c>
    </row>
    <row r="101" spans="1:19" x14ac:dyDescent="0.25">
      <c r="A101" s="21" t="s">
        <v>148</v>
      </c>
      <c r="B101" s="21" t="s">
        <v>165</v>
      </c>
      <c r="C101" s="12" t="str">
        <f t="shared" si="28"/>
        <v>Dragon Hall: Meeting Room</v>
      </c>
      <c r="D101" s="74">
        <v>175</v>
      </c>
      <c r="E101" s="23">
        <f>H101*3.2808399</f>
        <v>21.325459350000003</v>
      </c>
      <c r="F101" s="23">
        <f>I101*3.2808399</f>
        <v>19.685039400000001</v>
      </c>
      <c r="G101" s="17">
        <f>E101*F101</f>
        <v>419.79250752784844</v>
      </c>
      <c r="H101" s="37">
        <v>6.5</v>
      </c>
      <c r="I101" s="37">
        <v>6</v>
      </c>
      <c r="J101" s="37">
        <f t="shared" si="25"/>
        <v>39</v>
      </c>
      <c r="K101" s="23" t="s">
        <v>9</v>
      </c>
      <c r="L101" s="23" t="s">
        <v>21</v>
      </c>
      <c r="M101" s="23" t="s">
        <v>21</v>
      </c>
      <c r="N101" s="23" t="s">
        <v>21</v>
      </c>
      <c r="O101" s="23" t="s">
        <v>21</v>
      </c>
      <c r="P101" s="23" t="s">
        <v>21</v>
      </c>
      <c r="Q101" s="23" t="s">
        <v>21</v>
      </c>
      <c r="R101" s="71">
        <f>D101/8</f>
        <v>21.875</v>
      </c>
      <c r="S101" s="71">
        <f>D101*5</f>
        <v>875</v>
      </c>
    </row>
    <row r="102" spans="1:19" x14ac:dyDescent="0.25">
      <c r="A102" s="37" t="s">
        <v>44</v>
      </c>
      <c r="B102" s="12" t="s">
        <v>53</v>
      </c>
      <c r="C102" s="12" t="str">
        <f t="shared" si="28"/>
        <v>Actors Centre: Rehearsal Studio</v>
      </c>
      <c r="D102" s="74">
        <v>180</v>
      </c>
      <c r="E102" s="12">
        <v>21</v>
      </c>
      <c r="F102" s="12">
        <v>20</v>
      </c>
      <c r="G102" s="17">
        <f>E102*F102</f>
        <v>420</v>
      </c>
      <c r="H102" s="37">
        <v>6.5</v>
      </c>
      <c r="I102" s="37">
        <v>6.4</v>
      </c>
      <c r="J102" s="37">
        <f t="shared" si="25"/>
        <v>41.6</v>
      </c>
      <c r="K102" s="12" t="s">
        <v>9</v>
      </c>
      <c r="L102" s="12" t="s">
        <v>21</v>
      </c>
      <c r="M102" s="12" t="s">
        <v>21</v>
      </c>
      <c r="N102" s="12" t="s">
        <v>21</v>
      </c>
      <c r="O102" s="12" t="s">
        <v>9</v>
      </c>
      <c r="P102" s="12" t="s">
        <v>21</v>
      </c>
      <c r="Q102" s="12" t="s">
        <v>21</v>
      </c>
      <c r="R102" s="74">
        <v>27.5</v>
      </c>
      <c r="S102" s="73">
        <f>D102*5</f>
        <v>900</v>
      </c>
    </row>
    <row r="103" spans="1:19" x14ac:dyDescent="0.25">
      <c r="A103" s="6" t="s">
        <v>432</v>
      </c>
      <c r="B103" s="25" t="s">
        <v>435</v>
      </c>
      <c r="C103" s="12" t="str">
        <f t="shared" si="28"/>
        <v>Pleasance Theatre: Boiler Room</v>
      </c>
      <c r="D103" s="62">
        <f>150*1.2</f>
        <v>180</v>
      </c>
      <c r="E103" s="13">
        <f>H103*3.2808399</f>
        <v>32.808399000000001</v>
      </c>
      <c r="F103" s="13">
        <f>I103*3.2808399</f>
        <v>22.965879300000001</v>
      </c>
      <c r="G103" s="14">
        <f>E103*F103</f>
        <v>753.47373146024074</v>
      </c>
      <c r="H103" s="50">
        <v>10</v>
      </c>
      <c r="I103" s="50">
        <v>7</v>
      </c>
      <c r="J103" s="50">
        <f t="shared" si="25"/>
        <v>70</v>
      </c>
      <c r="K103" s="8" t="s">
        <v>21</v>
      </c>
      <c r="L103" s="8" t="s">
        <v>21</v>
      </c>
      <c r="M103" s="8" t="s">
        <v>9</v>
      </c>
      <c r="N103" s="8" t="s">
        <v>21</v>
      </c>
      <c r="O103" s="8" t="s">
        <v>21</v>
      </c>
      <c r="P103" s="8" t="s">
        <v>21</v>
      </c>
      <c r="Q103" s="8" t="s">
        <v>21</v>
      </c>
      <c r="R103" s="71">
        <f>D103/8</f>
        <v>22.5</v>
      </c>
      <c r="S103" s="62">
        <f>660*1.2</f>
        <v>792</v>
      </c>
    </row>
    <row r="104" spans="1:19" x14ac:dyDescent="0.25">
      <c r="A104" s="6" t="s">
        <v>497</v>
      </c>
      <c r="B104" s="8" t="s">
        <v>503</v>
      </c>
      <c r="C104" s="12" t="str">
        <f t="shared" si="28"/>
        <v>St Gabriel's Halls: Men's Club</v>
      </c>
      <c r="D104" s="62">
        <f>1.2*150</f>
        <v>180</v>
      </c>
      <c r="E104" s="8"/>
      <c r="F104" s="8"/>
      <c r="G104" s="14"/>
      <c r="H104" s="50">
        <v>13.9</v>
      </c>
      <c r="I104" s="50">
        <v>9.4</v>
      </c>
      <c r="J104" s="50">
        <f t="shared" si="25"/>
        <v>130.66</v>
      </c>
      <c r="K104" s="8" t="s">
        <v>9</v>
      </c>
      <c r="L104" s="8" t="s">
        <v>21</v>
      </c>
      <c r="M104" s="8" t="s">
        <v>21</v>
      </c>
      <c r="N104" s="8" t="s">
        <v>21</v>
      </c>
      <c r="O104" s="8" t="s">
        <v>21</v>
      </c>
      <c r="P104" s="8" t="s">
        <v>9</v>
      </c>
      <c r="Q104" s="8" t="s">
        <v>21</v>
      </c>
      <c r="R104" s="71">
        <f>D104/8</f>
        <v>22.5</v>
      </c>
      <c r="S104" s="71">
        <f>D104*5</f>
        <v>900</v>
      </c>
    </row>
    <row r="105" spans="1:19" x14ac:dyDescent="0.25">
      <c r="A105" s="21" t="s">
        <v>247</v>
      </c>
      <c r="B105" s="12" t="s">
        <v>253</v>
      </c>
      <c r="C105" s="12" t="str">
        <f t="shared" si="28"/>
        <v>London Bubble: Rehearsal Room</v>
      </c>
      <c r="D105" s="74">
        <f>1.2*153</f>
        <v>183.6</v>
      </c>
      <c r="E105" s="23">
        <f>H105*3.2808399</f>
        <v>37.860892446000001</v>
      </c>
      <c r="F105" s="23">
        <f>I105*3.2808399</f>
        <v>27.559055160000003</v>
      </c>
      <c r="G105" s="17">
        <f>E105*F105</f>
        <v>1043.4104233261414</v>
      </c>
      <c r="H105" s="37">
        <v>11.54</v>
      </c>
      <c r="I105" s="37">
        <v>8.4</v>
      </c>
      <c r="J105" s="37">
        <f t="shared" si="25"/>
        <v>96.935999999999993</v>
      </c>
      <c r="K105" s="12" t="s">
        <v>9</v>
      </c>
      <c r="L105" s="12" t="s">
        <v>21</v>
      </c>
      <c r="M105" s="12" t="s">
        <v>21</v>
      </c>
      <c r="N105" s="12" t="s">
        <v>21</v>
      </c>
      <c r="O105" s="12" t="s">
        <v>21</v>
      </c>
      <c r="P105" s="12" t="s">
        <v>9</v>
      </c>
      <c r="Q105" s="12" t="s">
        <v>9</v>
      </c>
      <c r="R105" s="74">
        <f>1.2*28</f>
        <v>33.6</v>
      </c>
      <c r="S105" s="74">
        <f>1.2*599</f>
        <v>718.8</v>
      </c>
    </row>
    <row r="106" spans="1:19" x14ac:dyDescent="0.25">
      <c r="A106" s="21" t="s">
        <v>60</v>
      </c>
      <c r="B106" s="21" t="s">
        <v>70</v>
      </c>
      <c r="C106" s="12" t="str">
        <f t="shared" si="28"/>
        <v>The Albany: Studio</v>
      </c>
      <c r="D106" s="74">
        <v>185</v>
      </c>
      <c r="E106" s="23" t="s">
        <v>42</v>
      </c>
      <c r="F106" s="23" t="s">
        <v>42</v>
      </c>
      <c r="G106" s="23" t="s">
        <v>42</v>
      </c>
      <c r="H106" s="51" t="s">
        <v>42</v>
      </c>
      <c r="I106" s="51" t="s">
        <v>42</v>
      </c>
      <c r="J106" s="51">
        <v>46</v>
      </c>
      <c r="K106" s="21"/>
      <c r="L106" s="21"/>
      <c r="M106" s="21" t="s">
        <v>9</v>
      </c>
      <c r="N106" s="21" t="s">
        <v>9</v>
      </c>
      <c r="O106" s="21" t="s">
        <v>21</v>
      </c>
      <c r="P106" s="21" t="s">
        <v>21</v>
      </c>
      <c r="Q106" s="21" t="s">
        <v>21</v>
      </c>
      <c r="R106" s="74">
        <v>27</v>
      </c>
      <c r="S106" s="71">
        <f t="shared" ref="S106:S112" si="33">D106*5</f>
        <v>925</v>
      </c>
    </row>
    <row r="107" spans="1:19" x14ac:dyDescent="0.25">
      <c r="A107" s="21" t="s">
        <v>141</v>
      </c>
      <c r="B107" s="21" t="s">
        <v>147</v>
      </c>
      <c r="C107" s="21" t="str">
        <f t="shared" si="28"/>
        <v>Club for Acts and Actors: Concert Hall</v>
      </c>
      <c r="D107" s="73">
        <f>R107*8</f>
        <v>192</v>
      </c>
      <c r="E107" s="21">
        <v>46</v>
      </c>
      <c r="F107" s="21">
        <v>18</v>
      </c>
      <c r="G107" s="23">
        <f>E107*F107</f>
        <v>828</v>
      </c>
      <c r="H107" s="51">
        <v>14</v>
      </c>
      <c r="I107" s="51">
        <v>5.5</v>
      </c>
      <c r="J107" s="51">
        <f t="shared" ref="J107:J118" si="34">H107*I107</f>
        <v>77</v>
      </c>
      <c r="K107" s="23" t="s">
        <v>21</v>
      </c>
      <c r="L107" s="23" t="s">
        <v>21</v>
      </c>
      <c r="M107" s="23" t="s">
        <v>21</v>
      </c>
      <c r="N107" s="23" t="s">
        <v>21</v>
      </c>
      <c r="O107" s="23" t="s">
        <v>21</v>
      </c>
      <c r="P107" s="23" t="s">
        <v>9</v>
      </c>
      <c r="Q107" s="23" t="s">
        <v>21</v>
      </c>
      <c r="R107" s="74">
        <v>24</v>
      </c>
      <c r="S107" s="73">
        <f t="shared" si="33"/>
        <v>960</v>
      </c>
    </row>
    <row r="108" spans="1:19" x14ac:dyDescent="0.25">
      <c r="A108" s="12" t="s">
        <v>182</v>
      </c>
      <c r="B108" s="21" t="s">
        <v>190</v>
      </c>
      <c r="C108" s="12" t="str">
        <f t="shared" si="28"/>
        <v>Factory Fitness and Dance Centre: Havana</v>
      </c>
      <c r="D108" s="73">
        <f>R108*8</f>
        <v>192</v>
      </c>
      <c r="E108" s="12">
        <v>38</v>
      </c>
      <c r="F108" s="12">
        <v>30</v>
      </c>
      <c r="G108" s="17">
        <f>E108*F108</f>
        <v>1140</v>
      </c>
      <c r="H108" s="51">
        <f>E108*0.3048</f>
        <v>11.5824</v>
      </c>
      <c r="I108" s="51">
        <f>F108*0.3048</f>
        <v>9.1440000000000001</v>
      </c>
      <c r="J108" s="37">
        <f t="shared" si="34"/>
        <v>105.9094656</v>
      </c>
      <c r="K108" s="23" t="s">
        <v>21</v>
      </c>
      <c r="L108" s="23" t="s">
        <v>21</v>
      </c>
      <c r="M108" s="23" t="s">
        <v>9</v>
      </c>
      <c r="N108" s="23" t="s">
        <v>21</v>
      </c>
      <c r="O108" s="23" t="s">
        <v>9</v>
      </c>
      <c r="P108" s="23" t="s">
        <v>21</v>
      </c>
      <c r="Q108" s="23" t="s">
        <v>9</v>
      </c>
      <c r="R108" s="62">
        <v>24</v>
      </c>
      <c r="S108" s="73">
        <f t="shared" si="33"/>
        <v>960</v>
      </c>
    </row>
    <row r="109" spans="1:19" x14ac:dyDescent="0.25">
      <c r="A109" s="6" t="s">
        <v>349</v>
      </c>
      <c r="B109" s="25" t="s">
        <v>356</v>
      </c>
      <c r="C109" s="12" t="str">
        <f t="shared" si="28"/>
        <v>Rooms Above: Room 1</v>
      </c>
      <c r="D109" s="71">
        <f>R109*8</f>
        <v>192</v>
      </c>
      <c r="E109" s="23">
        <f t="shared" ref="E109:F111" si="35">H109*3.2808399</f>
        <v>47.572178550000004</v>
      </c>
      <c r="F109" s="23">
        <f t="shared" si="35"/>
        <v>16.404199500000001</v>
      </c>
      <c r="G109" s="23">
        <f>E109*F109</f>
        <v>780.3835075838208</v>
      </c>
      <c r="H109" s="50">
        <v>14.5</v>
      </c>
      <c r="I109" s="50">
        <v>5</v>
      </c>
      <c r="J109" s="50">
        <f t="shared" si="34"/>
        <v>72.5</v>
      </c>
      <c r="K109" s="25" t="s">
        <v>21</v>
      </c>
      <c r="L109" s="25" t="s">
        <v>21</v>
      </c>
      <c r="M109" s="25" t="s">
        <v>21</v>
      </c>
      <c r="N109" s="25" t="s">
        <v>21</v>
      </c>
      <c r="O109" s="25" t="s">
        <v>21</v>
      </c>
      <c r="P109" s="25" t="s">
        <v>21</v>
      </c>
      <c r="Q109" s="25" t="s">
        <v>21</v>
      </c>
      <c r="R109" s="62">
        <v>24</v>
      </c>
      <c r="S109" s="71">
        <f t="shared" si="33"/>
        <v>960</v>
      </c>
    </row>
    <row r="110" spans="1:19" x14ac:dyDescent="0.25">
      <c r="A110" s="6" t="s">
        <v>349</v>
      </c>
      <c r="B110" s="25" t="s">
        <v>357</v>
      </c>
      <c r="C110" s="12" t="str">
        <f t="shared" si="28"/>
        <v>Rooms Above: Room 2</v>
      </c>
      <c r="D110" s="71">
        <f>R110*8</f>
        <v>192</v>
      </c>
      <c r="E110" s="23">
        <f t="shared" si="35"/>
        <v>32.808399000000001</v>
      </c>
      <c r="F110" s="23">
        <f t="shared" si="35"/>
        <v>16.404199500000001</v>
      </c>
      <c r="G110" s="23">
        <f>E110*F110</f>
        <v>538.1955224716005</v>
      </c>
      <c r="H110" s="50">
        <v>10</v>
      </c>
      <c r="I110" s="50">
        <v>5</v>
      </c>
      <c r="J110" s="50">
        <f t="shared" si="34"/>
        <v>50</v>
      </c>
      <c r="K110" s="25" t="s">
        <v>21</v>
      </c>
      <c r="L110" s="25" t="s">
        <v>21</v>
      </c>
      <c r="M110" s="25" t="s">
        <v>21</v>
      </c>
      <c r="N110" s="25" t="s">
        <v>21</v>
      </c>
      <c r="O110" s="25" t="s">
        <v>21</v>
      </c>
      <c r="P110" s="25" t="s">
        <v>21</v>
      </c>
      <c r="Q110" s="25" t="s">
        <v>21</v>
      </c>
      <c r="R110" s="62">
        <v>24</v>
      </c>
      <c r="S110" s="71">
        <f t="shared" si="33"/>
        <v>960</v>
      </c>
    </row>
    <row r="111" spans="1:19" x14ac:dyDescent="0.25">
      <c r="A111" s="6" t="s">
        <v>497</v>
      </c>
      <c r="B111" s="8" t="s">
        <v>137</v>
      </c>
      <c r="C111" s="12" t="str">
        <f t="shared" si="28"/>
        <v>St Gabriel's Halls: Main Hall</v>
      </c>
      <c r="D111" s="62">
        <f>1.2*160</f>
        <v>192</v>
      </c>
      <c r="E111" s="13">
        <f t="shared" si="35"/>
        <v>65.616798000000003</v>
      </c>
      <c r="F111" s="13">
        <f t="shared" si="35"/>
        <v>31.16797905</v>
      </c>
      <c r="G111" s="14">
        <f>E111*F111</f>
        <v>2045.142985392082</v>
      </c>
      <c r="H111" s="50">
        <v>20</v>
      </c>
      <c r="I111" s="50">
        <v>9.5</v>
      </c>
      <c r="J111" s="50">
        <f t="shared" si="34"/>
        <v>190</v>
      </c>
      <c r="K111" s="8" t="s">
        <v>9</v>
      </c>
      <c r="L111" s="8" t="s">
        <v>21</v>
      </c>
      <c r="M111" s="8" t="s">
        <v>21</v>
      </c>
      <c r="N111" s="8" t="s">
        <v>21</v>
      </c>
      <c r="O111" s="8" t="s">
        <v>21</v>
      </c>
      <c r="P111" s="8" t="s">
        <v>9</v>
      </c>
      <c r="Q111" s="8" t="s">
        <v>21</v>
      </c>
      <c r="R111" s="71">
        <f>D111/8</f>
        <v>24</v>
      </c>
      <c r="S111" s="71">
        <f t="shared" si="33"/>
        <v>960</v>
      </c>
    </row>
    <row r="112" spans="1:19" x14ac:dyDescent="0.25">
      <c r="A112" s="21" t="s">
        <v>580</v>
      </c>
      <c r="B112" s="21" t="s">
        <v>88</v>
      </c>
      <c r="C112" s="12" t="str">
        <f t="shared" si="28"/>
        <v>Chats Palace: Theatre</v>
      </c>
      <c r="D112" s="74">
        <v>196</v>
      </c>
      <c r="E112" s="17"/>
      <c r="F112" s="17"/>
      <c r="G112" s="17"/>
      <c r="H112" s="51">
        <v>10.8</v>
      </c>
      <c r="I112" s="51">
        <v>10.5</v>
      </c>
      <c r="J112" s="37">
        <f t="shared" si="34"/>
        <v>113.4</v>
      </c>
      <c r="K112" s="21" t="s">
        <v>21</v>
      </c>
      <c r="L112" s="21" t="s">
        <v>21</v>
      </c>
      <c r="M112" s="21" t="s">
        <v>21</v>
      </c>
      <c r="N112" s="21" t="s">
        <v>261</v>
      </c>
      <c r="O112" s="21" t="s">
        <v>21</v>
      </c>
      <c r="P112" s="21" t="s">
        <v>21</v>
      </c>
      <c r="Q112" s="21" t="s">
        <v>21</v>
      </c>
      <c r="R112" s="74">
        <v>26</v>
      </c>
      <c r="S112" s="73">
        <f t="shared" si="33"/>
        <v>980</v>
      </c>
    </row>
    <row r="113" spans="1:19" x14ac:dyDescent="0.25">
      <c r="A113" s="21" t="s">
        <v>131</v>
      </c>
      <c r="B113" s="21" t="s">
        <v>137</v>
      </c>
      <c r="C113" s="12" t="str">
        <f t="shared" si="28"/>
        <v>Clapham Community Project: Main Hall</v>
      </c>
      <c r="D113" s="74">
        <v>200</v>
      </c>
      <c r="E113" s="12">
        <v>40</v>
      </c>
      <c r="F113" s="12">
        <v>59</v>
      </c>
      <c r="G113" s="17">
        <f t="shared" ref="G113:G118" si="36">E113*F113</f>
        <v>2360</v>
      </c>
      <c r="H113" s="51">
        <f>E113*0.3048</f>
        <v>12.192</v>
      </c>
      <c r="I113" s="51">
        <f>F113*0.3048</f>
        <v>17.9832</v>
      </c>
      <c r="J113" s="37">
        <f t="shared" si="34"/>
        <v>219.2511744</v>
      </c>
      <c r="K113" s="23" t="s">
        <v>9</v>
      </c>
      <c r="L113" s="23" t="s">
        <v>21</v>
      </c>
      <c r="M113" s="23" t="s">
        <v>9</v>
      </c>
      <c r="N113" s="23" t="s">
        <v>21</v>
      </c>
      <c r="O113" s="23" t="s">
        <v>9</v>
      </c>
      <c r="P113" s="23" t="s">
        <v>9</v>
      </c>
      <c r="Q113" s="23" t="s">
        <v>21</v>
      </c>
      <c r="R113" s="73">
        <f>D113/8</f>
        <v>25</v>
      </c>
      <c r="S113" s="73">
        <f>(D113*5)*0.9</f>
        <v>900</v>
      </c>
    </row>
    <row r="114" spans="1:19" x14ac:dyDescent="0.25">
      <c r="A114" s="6" t="s">
        <v>420</v>
      </c>
      <c r="B114" s="25" t="s">
        <v>592</v>
      </c>
      <c r="C114" s="12" t="str">
        <f t="shared" si="28"/>
        <v>Diorama Arts Studios: Academy Room</v>
      </c>
      <c r="D114" s="71">
        <f>R114*8</f>
        <v>200</v>
      </c>
      <c r="E114" s="13">
        <v>13</v>
      </c>
      <c r="F114" s="13">
        <v>19</v>
      </c>
      <c r="G114" s="14">
        <f t="shared" si="36"/>
        <v>247</v>
      </c>
      <c r="H114" s="50">
        <v>4</v>
      </c>
      <c r="I114" s="50">
        <v>6</v>
      </c>
      <c r="J114" s="50">
        <f t="shared" si="34"/>
        <v>24</v>
      </c>
      <c r="K114" s="8" t="s">
        <v>9</v>
      </c>
      <c r="L114" s="8" t="s">
        <v>21</v>
      </c>
      <c r="M114" s="8" t="s">
        <v>21</v>
      </c>
      <c r="N114" s="8" t="s">
        <v>21</v>
      </c>
      <c r="O114" s="8" t="s">
        <v>21</v>
      </c>
      <c r="P114" s="8" t="s">
        <v>21</v>
      </c>
      <c r="Q114" s="8" t="s">
        <v>21</v>
      </c>
      <c r="R114" s="62">
        <v>25</v>
      </c>
      <c r="S114" s="71">
        <f>D114*5</f>
        <v>1000</v>
      </c>
    </row>
    <row r="115" spans="1:19" x14ac:dyDescent="0.25">
      <c r="A115" s="6" t="s">
        <v>416</v>
      </c>
      <c r="B115" s="25" t="s">
        <v>348</v>
      </c>
      <c r="C115" s="12" t="str">
        <f t="shared" ref="C115:C133" si="37">A115&amp;": "&amp;B115</f>
        <v>Half Moon Young People's Theatre: Upper Studio</v>
      </c>
      <c r="D115" s="62">
        <v>200</v>
      </c>
      <c r="E115" s="13">
        <f t="shared" ref="E115:F118" si="38">H115*3.2808399</f>
        <v>13.517060388000001</v>
      </c>
      <c r="F115" s="13">
        <f t="shared" si="38"/>
        <v>34.383202152000003</v>
      </c>
      <c r="G115" s="14">
        <f t="shared" si="36"/>
        <v>464.75981982139564</v>
      </c>
      <c r="H115" s="50">
        <v>4.12</v>
      </c>
      <c r="I115" s="50">
        <v>10.48</v>
      </c>
      <c r="J115" s="50">
        <f t="shared" si="34"/>
        <v>43.177600000000005</v>
      </c>
      <c r="K115" s="8" t="s">
        <v>21</v>
      </c>
      <c r="L115" s="8" t="s">
        <v>21</v>
      </c>
      <c r="M115" s="8" t="s">
        <v>21</v>
      </c>
      <c r="N115" s="8" t="s">
        <v>9</v>
      </c>
      <c r="O115" s="8" t="s">
        <v>21</v>
      </c>
      <c r="P115" s="8" t="s">
        <v>21</v>
      </c>
      <c r="Q115" s="8" t="s">
        <v>21</v>
      </c>
      <c r="R115" s="73">
        <f>D115/8</f>
        <v>25</v>
      </c>
      <c r="S115" s="62">
        <v>800</v>
      </c>
    </row>
    <row r="116" spans="1:19" x14ac:dyDescent="0.25">
      <c r="A116" s="21" t="s">
        <v>207</v>
      </c>
      <c r="B116" s="21" t="s">
        <v>107</v>
      </c>
      <c r="C116" s="12" t="str">
        <f t="shared" si="37"/>
        <v>Holy Innocents Church: Upper Hall</v>
      </c>
      <c r="D116" s="74">
        <v>200</v>
      </c>
      <c r="E116" s="23">
        <f t="shared" si="38"/>
        <v>60.695538150000004</v>
      </c>
      <c r="F116" s="23">
        <f t="shared" si="38"/>
        <v>30.183727080000001</v>
      </c>
      <c r="G116" s="23">
        <f t="shared" si="36"/>
        <v>1832.0175584933284</v>
      </c>
      <c r="H116" s="51">
        <v>18.5</v>
      </c>
      <c r="I116" s="51">
        <v>9.1999999999999993</v>
      </c>
      <c r="J116" s="37">
        <f t="shared" si="34"/>
        <v>170.2</v>
      </c>
      <c r="K116" s="21" t="s">
        <v>21</v>
      </c>
      <c r="L116" s="21" t="s">
        <v>21</v>
      </c>
      <c r="M116" s="21" t="s">
        <v>21</v>
      </c>
      <c r="N116" s="21" t="s">
        <v>21</v>
      </c>
      <c r="O116" s="21" t="s">
        <v>9</v>
      </c>
      <c r="P116" s="21" t="s">
        <v>9</v>
      </c>
      <c r="Q116" s="21" t="s">
        <v>21</v>
      </c>
      <c r="R116" s="74">
        <v>35</v>
      </c>
      <c r="S116" s="73">
        <f t="shared" ref="S116:S121" si="39">D116*5</f>
        <v>1000</v>
      </c>
    </row>
    <row r="117" spans="1:19" x14ac:dyDescent="0.25">
      <c r="A117" s="21" t="s">
        <v>208</v>
      </c>
      <c r="B117" s="21" t="s">
        <v>107</v>
      </c>
      <c r="C117" s="12" t="str">
        <f t="shared" si="37"/>
        <v>Holy Trinity W6: Upper Hall</v>
      </c>
      <c r="D117" s="74">
        <v>200</v>
      </c>
      <c r="E117" s="23">
        <f t="shared" si="38"/>
        <v>45.931758600000002</v>
      </c>
      <c r="F117" s="23">
        <f t="shared" si="38"/>
        <v>18.044619449999999</v>
      </c>
      <c r="G117" s="23">
        <f t="shared" si="36"/>
        <v>828.82110460626473</v>
      </c>
      <c r="H117" s="51">
        <v>14</v>
      </c>
      <c r="I117" s="51">
        <v>5.5</v>
      </c>
      <c r="J117" s="51">
        <f t="shared" si="34"/>
        <v>77</v>
      </c>
      <c r="K117" s="21" t="s">
        <v>9</v>
      </c>
      <c r="L117" s="21" t="s">
        <v>9</v>
      </c>
      <c r="M117" s="21" t="s">
        <v>9</v>
      </c>
      <c r="N117" s="21" t="s">
        <v>21</v>
      </c>
      <c r="O117" s="21" t="s">
        <v>21</v>
      </c>
      <c r="P117" s="21" t="s">
        <v>21</v>
      </c>
      <c r="Q117" s="21" t="s">
        <v>21</v>
      </c>
      <c r="R117" s="73">
        <f>D117/8</f>
        <v>25</v>
      </c>
      <c r="S117" s="73">
        <f t="shared" si="39"/>
        <v>1000</v>
      </c>
    </row>
    <row r="118" spans="1:19" x14ac:dyDescent="0.25">
      <c r="A118" s="21" t="s">
        <v>238</v>
      </c>
      <c r="B118" s="12" t="s">
        <v>25</v>
      </c>
      <c r="C118" s="12" t="str">
        <f t="shared" si="37"/>
        <v>Lantern Arts Centre: Main Studio</v>
      </c>
      <c r="D118" s="73">
        <f>R118*8</f>
        <v>200</v>
      </c>
      <c r="E118" s="23">
        <f t="shared" si="38"/>
        <v>24.606299249999999</v>
      </c>
      <c r="F118" s="23">
        <f t="shared" si="38"/>
        <v>45.931758600000002</v>
      </c>
      <c r="G118" s="17">
        <f t="shared" si="36"/>
        <v>1130.2105971903611</v>
      </c>
      <c r="H118" s="37">
        <v>7.5</v>
      </c>
      <c r="I118" s="37">
        <v>14</v>
      </c>
      <c r="J118" s="37">
        <f t="shared" si="34"/>
        <v>105</v>
      </c>
      <c r="K118" s="12" t="s">
        <v>21</v>
      </c>
      <c r="L118" s="12" t="s">
        <v>21</v>
      </c>
      <c r="M118" s="12" t="s">
        <v>21</v>
      </c>
      <c r="N118" s="12" t="s">
        <v>21</v>
      </c>
      <c r="O118" s="12" t="s">
        <v>21</v>
      </c>
      <c r="P118" s="12" t="s">
        <v>9</v>
      </c>
      <c r="Q118" s="12" t="s">
        <v>21</v>
      </c>
      <c r="R118" s="74">
        <v>25</v>
      </c>
      <c r="S118" s="73">
        <f t="shared" si="39"/>
        <v>1000</v>
      </c>
    </row>
    <row r="119" spans="1:19" x14ac:dyDescent="0.25">
      <c r="A119" s="21" t="s">
        <v>238</v>
      </c>
      <c r="B119" s="12" t="s">
        <v>244</v>
      </c>
      <c r="C119" s="12" t="str">
        <f t="shared" si="37"/>
        <v>Lantern Arts Centre: Bond Hall</v>
      </c>
      <c r="D119" s="73">
        <f>R119*8</f>
        <v>200</v>
      </c>
      <c r="E119" s="23" t="s">
        <v>42</v>
      </c>
      <c r="F119" s="23" t="s">
        <v>42</v>
      </c>
      <c r="G119" s="17" t="s">
        <v>42</v>
      </c>
      <c r="H119" s="37" t="s">
        <v>42</v>
      </c>
      <c r="I119" s="37" t="s">
        <v>42</v>
      </c>
      <c r="J119" s="37">
        <v>140</v>
      </c>
      <c r="K119" s="12" t="s">
        <v>21</v>
      </c>
      <c r="L119" s="12" t="s">
        <v>21</v>
      </c>
      <c r="M119" s="12" t="s">
        <v>21</v>
      </c>
      <c r="N119" s="12" t="s">
        <v>21</v>
      </c>
      <c r="O119" s="12" t="s">
        <v>21</v>
      </c>
      <c r="P119" s="12" t="s">
        <v>21</v>
      </c>
      <c r="Q119" s="12" t="s">
        <v>21</v>
      </c>
      <c r="R119" s="74">
        <v>25</v>
      </c>
      <c r="S119" s="73">
        <f t="shared" si="39"/>
        <v>1000</v>
      </c>
    </row>
    <row r="120" spans="1:19" x14ac:dyDescent="0.25">
      <c r="A120" s="6" t="s">
        <v>401</v>
      </c>
      <c r="B120" s="25" t="s">
        <v>407</v>
      </c>
      <c r="C120" s="12" t="str">
        <f t="shared" si="37"/>
        <v>St George's Church Bloomsbury: Upper Vestry Hall</v>
      </c>
      <c r="D120" s="62">
        <v>200</v>
      </c>
      <c r="E120" s="23">
        <f>H120*3.2808399</f>
        <v>42.650918700000005</v>
      </c>
      <c r="F120" s="23">
        <f>I120*3.2808399</f>
        <v>20.66929137</v>
      </c>
      <c r="G120" s="23">
        <f>E120*F120</f>
        <v>881.56426580848176</v>
      </c>
      <c r="H120" s="50">
        <v>13</v>
      </c>
      <c r="I120" s="50">
        <v>6.3</v>
      </c>
      <c r="J120" s="50">
        <f>H120*I120</f>
        <v>81.899999999999991</v>
      </c>
      <c r="K120" s="8" t="s">
        <v>21</v>
      </c>
      <c r="L120" s="8" t="s">
        <v>21</v>
      </c>
      <c r="M120" s="8" t="s">
        <v>21</v>
      </c>
      <c r="N120" s="8" t="s">
        <v>21</v>
      </c>
      <c r="O120" s="8" t="s">
        <v>21</v>
      </c>
      <c r="P120" s="8" t="s">
        <v>9</v>
      </c>
      <c r="Q120" s="8" t="s">
        <v>21</v>
      </c>
      <c r="R120" s="71">
        <f>D120/8</f>
        <v>25</v>
      </c>
      <c r="S120" s="71">
        <f t="shared" si="39"/>
        <v>1000</v>
      </c>
    </row>
    <row r="121" spans="1:19" x14ac:dyDescent="0.25">
      <c r="A121" s="6" t="s">
        <v>408</v>
      </c>
      <c r="B121" s="25" t="s">
        <v>53</v>
      </c>
      <c r="C121" s="12" t="str">
        <f t="shared" si="37"/>
        <v>Theatro Technis: Rehearsal Studio</v>
      </c>
      <c r="D121" s="71">
        <f>R121*8</f>
        <v>200</v>
      </c>
      <c r="E121" s="23">
        <f>H121*3.2808399</f>
        <v>16.404199500000001</v>
      </c>
      <c r="F121" s="23">
        <f>I121*3.2808399</f>
        <v>16.404199500000001</v>
      </c>
      <c r="G121" s="23">
        <f>E121*F121</f>
        <v>269.09776123580025</v>
      </c>
      <c r="H121" s="50">
        <v>5</v>
      </c>
      <c r="I121" s="50">
        <v>5</v>
      </c>
      <c r="J121" s="50">
        <f>H121*I121</f>
        <v>25</v>
      </c>
      <c r="K121" s="8" t="s">
        <v>21</v>
      </c>
      <c r="L121" s="8" t="s">
        <v>21</v>
      </c>
      <c r="M121" s="8" t="s">
        <v>21</v>
      </c>
      <c r="N121" s="8" t="s">
        <v>21</v>
      </c>
      <c r="O121" s="8" t="s">
        <v>21</v>
      </c>
      <c r="P121" s="8" t="s">
        <v>21</v>
      </c>
      <c r="Q121" s="8" t="s">
        <v>21</v>
      </c>
      <c r="R121" s="62">
        <v>25</v>
      </c>
      <c r="S121" s="71">
        <f t="shared" si="39"/>
        <v>1000</v>
      </c>
    </row>
    <row r="122" spans="1:19" x14ac:dyDescent="0.25">
      <c r="A122" s="21" t="s">
        <v>227</v>
      </c>
      <c r="B122" s="12" t="s">
        <v>234</v>
      </c>
      <c r="C122" s="12" t="str">
        <f t="shared" si="37"/>
        <v>Jerwood Space: Spaces 1 &amp; 3</v>
      </c>
      <c r="D122" s="74">
        <v>201</v>
      </c>
      <c r="E122" s="12">
        <v>58</v>
      </c>
      <c r="F122" s="12">
        <v>30</v>
      </c>
      <c r="G122" s="17">
        <f>E122*F122</f>
        <v>1740</v>
      </c>
      <c r="H122" s="37">
        <v>17.7</v>
      </c>
      <c r="I122" s="37">
        <v>9.1</v>
      </c>
      <c r="J122" s="37">
        <f>H122*I122</f>
        <v>161.07</v>
      </c>
      <c r="K122" s="12" t="s">
        <v>9</v>
      </c>
      <c r="L122" s="12" t="s">
        <v>21</v>
      </c>
      <c r="M122" s="12" t="s">
        <v>9</v>
      </c>
      <c r="N122" s="12" t="s">
        <v>9</v>
      </c>
      <c r="O122" s="12" t="s">
        <v>9</v>
      </c>
      <c r="P122" s="12" t="s">
        <v>9</v>
      </c>
      <c r="Q122" s="12" t="s">
        <v>9</v>
      </c>
      <c r="R122" s="74">
        <v>26.5</v>
      </c>
      <c r="S122" s="74">
        <v>954</v>
      </c>
    </row>
    <row r="123" spans="1:19" x14ac:dyDescent="0.25">
      <c r="A123" s="21" t="s">
        <v>60</v>
      </c>
      <c r="B123" s="21" t="s">
        <v>65</v>
      </c>
      <c r="C123" s="12" t="str">
        <f t="shared" si="37"/>
        <v>The Albany: Red Room</v>
      </c>
      <c r="D123" s="74">
        <v>205</v>
      </c>
      <c r="E123" s="23" t="s">
        <v>42</v>
      </c>
      <c r="F123" s="23" t="s">
        <v>42</v>
      </c>
      <c r="G123" s="23" t="s">
        <v>42</v>
      </c>
      <c r="H123" s="51" t="s">
        <v>42</v>
      </c>
      <c r="I123" s="51" t="s">
        <v>42</v>
      </c>
      <c r="J123" s="51">
        <v>84</v>
      </c>
      <c r="K123" s="21" t="s">
        <v>9</v>
      </c>
      <c r="L123" s="21" t="s">
        <v>9</v>
      </c>
      <c r="M123" s="21" t="s">
        <v>9</v>
      </c>
      <c r="N123" s="21" t="s">
        <v>21</v>
      </c>
      <c r="O123" s="21" t="s">
        <v>21</v>
      </c>
      <c r="P123" s="21" t="s">
        <v>21</v>
      </c>
      <c r="Q123" s="21" t="s">
        <v>21</v>
      </c>
      <c r="R123" s="74">
        <v>30</v>
      </c>
      <c r="S123" s="71">
        <f>D123*5</f>
        <v>1025</v>
      </c>
    </row>
    <row r="124" spans="1:19" x14ac:dyDescent="0.25">
      <c r="A124" s="12" t="s">
        <v>44</v>
      </c>
      <c r="B124" s="12" t="s">
        <v>559</v>
      </c>
      <c r="C124" s="12" t="str">
        <f t="shared" si="37"/>
        <v>Actors Centre: John Thaw Studio</v>
      </c>
      <c r="D124" s="74">
        <v>210</v>
      </c>
      <c r="E124" s="12">
        <v>29</v>
      </c>
      <c r="F124" s="12">
        <v>22</v>
      </c>
      <c r="G124" s="17">
        <f>E124*F124</f>
        <v>638</v>
      </c>
      <c r="H124" s="37">
        <v>8.8000000000000007</v>
      </c>
      <c r="I124" s="37">
        <v>6.7</v>
      </c>
      <c r="J124" s="37">
        <f t="shared" ref="J124:J138" si="40">H124*I124</f>
        <v>58.960000000000008</v>
      </c>
      <c r="K124" s="12" t="s">
        <v>9</v>
      </c>
      <c r="L124" s="12" t="s">
        <v>9</v>
      </c>
      <c r="M124" s="12" t="s">
        <v>21</v>
      </c>
      <c r="N124" s="12" t="s">
        <v>9</v>
      </c>
      <c r="O124" s="12" t="s">
        <v>21</v>
      </c>
      <c r="P124" s="12" t="s">
        <v>9</v>
      </c>
      <c r="Q124" s="12" t="s">
        <v>21</v>
      </c>
      <c r="R124" s="74">
        <v>32.5</v>
      </c>
      <c r="S124" s="73">
        <f>D124*5</f>
        <v>1050</v>
      </c>
    </row>
    <row r="125" spans="1:19" x14ac:dyDescent="0.25">
      <c r="A125" s="6" t="s">
        <v>420</v>
      </c>
      <c r="B125" s="25" t="s">
        <v>590</v>
      </c>
      <c r="C125" s="12" t="str">
        <f t="shared" si="37"/>
        <v>Diorama Arts Studios: 4 Large Rooms (Regents, Sunset, Taiko, Kodo)</v>
      </c>
      <c r="D125" s="62">
        <v>210</v>
      </c>
      <c r="E125" s="13">
        <v>29</v>
      </c>
      <c r="F125" s="13">
        <f>I125*3.2808399</f>
        <v>27.887139150000003</v>
      </c>
      <c r="G125" s="14">
        <f>E125*F125</f>
        <v>808.72703535000005</v>
      </c>
      <c r="H125" s="50">
        <v>9</v>
      </c>
      <c r="I125" s="50">
        <v>8.5</v>
      </c>
      <c r="J125" s="50">
        <f t="shared" si="40"/>
        <v>76.5</v>
      </c>
      <c r="K125" s="8" t="s">
        <v>9</v>
      </c>
      <c r="L125" s="8" t="s">
        <v>21</v>
      </c>
      <c r="M125" s="8" t="s">
        <v>21</v>
      </c>
      <c r="N125" s="8" t="s">
        <v>21</v>
      </c>
      <c r="O125" s="8" t="s">
        <v>21</v>
      </c>
      <c r="P125" s="8" t="s">
        <v>21</v>
      </c>
      <c r="Q125" s="8" t="s">
        <v>21</v>
      </c>
      <c r="R125" s="71">
        <f>D125/8</f>
        <v>26.25</v>
      </c>
      <c r="S125" s="71">
        <f>D125*5</f>
        <v>1050</v>
      </c>
    </row>
    <row r="126" spans="1:19" x14ac:dyDescent="0.25">
      <c r="A126" s="21" t="s">
        <v>656</v>
      </c>
      <c r="B126" s="21" t="s">
        <v>662</v>
      </c>
      <c r="C126" s="12" t="str">
        <f t="shared" si="37"/>
        <v>Omnibus: Greene Room</v>
      </c>
      <c r="D126" s="74">
        <v>210</v>
      </c>
      <c r="E126" s="23"/>
      <c r="F126" s="23"/>
      <c r="G126" s="23"/>
      <c r="H126" s="51">
        <v>8.1999999999999993</v>
      </c>
      <c r="I126" s="51">
        <v>8</v>
      </c>
      <c r="J126" s="51">
        <f t="shared" si="40"/>
        <v>65.599999999999994</v>
      </c>
      <c r="K126" s="21" t="s">
        <v>9</v>
      </c>
      <c r="L126" s="21" t="s">
        <v>21</v>
      </c>
      <c r="M126" s="21" t="s">
        <v>9</v>
      </c>
      <c r="N126" s="21" t="s">
        <v>9</v>
      </c>
      <c r="O126" s="21" t="s">
        <v>21</v>
      </c>
      <c r="P126" s="21" t="s">
        <v>9</v>
      </c>
      <c r="Q126" s="21" t="s">
        <v>21</v>
      </c>
      <c r="R126" s="73">
        <f>D126/8</f>
        <v>26.25</v>
      </c>
      <c r="S126" s="74">
        <v>850</v>
      </c>
    </row>
    <row r="127" spans="1:19" x14ac:dyDescent="0.25">
      <c r="A127" s="6" t="s">
        <v>757</v>
      </c>
      <c r="B127" s="6" t="s">
        <v>757</v>
      </c>
      <c r="C127" s="21" t="str">
        <f t="shared" si="37"/>
        <v>Anonymous: Anonymous</v>
      </c>
      <c r="D127" s="62">
        <v>216</v>
      </c>
      <c r="E127" s="13">
        <f t="shared" ref="E127:F133" si="41">H127*3.2808399</f>
        <v>40.68241476</v>
      </c>
      <c r="F127" s="13">
        <f t="shared" si="41"/>
        <v>20.997375360000003</v>
      </c>
      <c r="G127" s="54">
        <f t="shared" ref="G127:G133" si="42">E127*F127</f>
        <v>854.2239332669244</v>
      </c>
      <c r="H127" s="51">
        <v>12.4</v>
      </c>
      <c r="I127" s="51">
        <v>6.4</v>
      </c>
      <c r="J127" s="51">
        <f t="shared" si="40"/>
        <v>79.360000000000014</v>
      </c>
      <c r="K127" s="25" t="s">
        <v>21</v>
      </c>
      <c r="L127" s="25" t="s">
        <v>21</v>
      </c>
      <c r="M127" s="25" t="s">
        <v>21</v>
      </c>
      <c r="N127" s="25" t="s">
        <v>21</v>
      </c>
      <c r="O127" s="25" t="s">
        <v>21</v>
      </c>
      <c r="P127" s="25" t="s">
        <v>21</v>
      </c>
      <c r="Q127" s="25" t="s">
        <v>21</v>
      </c>
      <c r="R127" s="62">
        <v>48</v>
      </c>
      <c r="S127" s="62">
        <f>750*1.2</f>
        <v>900</v>
      </c>
    </row>
    <row r="128" spans="1:19" x14ac:dyDescent="0.25">
      <c r="A128" s="21" t="s">
        <v>81</v>
      </c>
      <c r="B128" s="12" t="s">
        <v>92</v>
      </c>
      <c r="C128" s="12" t="str">
        <f t="shared" si="37"/>
        <v>Artsadmin: Studio 5</v>
      </c>
      <c r="D128" s="74">
        <f>1.2*180</f>
        <v>216</v>
      </c>
      <c r="E128" s="17">
        <f t="shared" si="41"/>
        <v>27.887139150000003</v>
      </c>
      <c r="F128" s="17">
        <f t="shared" si="41"/>
        <v>14.763779550000001</v>
      </c>
      <c r="G128" s="17">
        <f t="shared" si="42"/>
        <v>411.71957469077444</v>
      </c>
      <c r="H128" s="37">
        <v>8.5</v>
      </c>
      <c r="I128" s="37">
        <v>4.5</v>
      </c>
      <c r="J128" s="37">
        <f t="shared" si="40"/>
        <v>38.25</v>
      </c>
      <c r="K128" s="12" t="s">
        <v>9</v>
      </c>
      <c r="L128" s="12" t="s">
        <v>9</v>
      </c>
      <c r="M128" s="12" t="s">
        <v>21</v>
      </c>
      <c r="N128" s="12" t="s">
        <v>21</v>
      </c>
      <c r="O128" s="12" t="s">
        <v>21</v>
      </c>
      <c r="P128" s="12" t="s">
        <v>21</v>
      </c>
      <c r="Q128" s="12" t="s">
        <v>21</v>
      </c>
      <c r="R128" s="73">
        <f>D128/5</f>
        <v>43.2</v>
      </c>
      <c r="S128" s="74">
        <f>1.2*720</f>
        <v>864</v>
      </c>
    </row>
    <row r="129" spans="1:19" x14ac:dyDescent="0.25">
      <c r="A129" s="6" t="s">
        <v>424</v>
      </c>
      <c r="B129" s="25" t="s">
        <v>430</v>
      </c>
      <c r="C129" s="12" t="str">
        <f t="shared" si="37"/>
        <v>ISTD2 Dance Studios: Basement</v>
      </c>
      <c r="D129" s="62">
        <v>216</v>
      </c>
      <c r="E129" s="13">
        <f t="shared" si="41"/>
        <v>23.62204728</v>
      </c>
      <c r="F129" s="13">
        <f t="shared" si="41"/>
        <v>52.821522390000005</v>
      </c>
      <c r="G129" s="14">
        <f t="shared" si="42"/>
        <v>1247.7524992981587</v>
      </c>
      <c r="H129" s="50">
        <v>7.2</v>
      </c>
      <c r="I129" s="50">
        <v>16.100000000000001</v>
      </c>
      <c r="J129" s="50">
        <f t="shared" si="40"/>
        <v>115.92000000000002</v>
      </c>
      <c r="K129" s="8" t="s">
        <v>21</v>
      </c>
      <c r="L129" s="8" t="s">
        <v>21</v>
      </c>
      <c r="M129" s="8" t="s">
        <v>9</v>
      </c>
      <c r="N129" s="8" t="s">
        <v>21</v>
      </c>
      <c r="O129" s="8" t="s">
        <v>9</v>
      </c>
      <c r="P129" s="8" t="s">
        <v>21</v>
      </c>
      <c r="Q129" s="8" t="s">
        <v>9</v>
      </c>
      <c r="R129" s="62">
        <v>33</v>
      </c>
      <c r="S129" s="73">
        <f t="shared" ref="S129:S135" si="43">D129*5</f>
        <v>1080</v>
      </c>
    </row>
    <row r="130" spans="1:19" x14ac:dyDescent="0.25">
      <c r="A130" s="6" t="s">
        <v>485</v>
      </c>
      <c r="B130" s="8" t="s">
        <v>152</v>
      </c>
      <c r="C130" s="12" t="str">
        <f t="shared" si="37"/>
        <v>Paddington Arts Centre: Green Room</v>
      </c>
      <c r="D130" s="71">
        <f>R130*8</f>
        <v>216</v>
      </c>
      <c r="E130" s="13">
        <f t="shared" si="41"/>
        <v>24.606299249999999</v>
      </c>
      <c r="F130" s="13">
        <f t="shared" si="41"/>
        <v>12.303149625</v>
      </c>
      <c r="G130" s="14">
        <f t="shared" si="42"/>
        <v>302.73498139027527</v>
      </c>
      <c r="H130" s="50">
        <v>7.5</v>
      </c>
      <c r="I130" s="50">
        <v>3.75</v>
      </c>
      <c r="J130" s="50">
        <f t="shared" si="40"/>
        <v>28.125</v>
      </c>
      <c r="K130" s="8" t="s">
        <v>21</v>
      </c>
      <c r="L130" s="8" t="s">
        <v>21</v>
      </c>
      <c r="M130" s="8" t="s">
        <v>21</v>
      </c>
      <c r="N130" s="8" t="s">
        <v>21</v>
      </c>
      <c r="O130" s="8" t="s">
        <v>21</v>
      </c>
      <c r="P130" s="8" t="s">
        <v>21</v>
      </c>
      <c r="Q130" s="8" t="s">
        <v>21</v>
      </c>
      <c r="R130" s="62">
        <v>27</v>
      </c>
      <c r="S130" s="71">
        <f t="shared" si="43"/>
        <v>1080</v>
      </c>
    </row>
    <row r="131" spans="1:19" x14ac:dyDescent="0.25">
      <c r="A131" s="6" t="s">
        <v>485</v>
      </c>
      <c r="B131" s="8" t="s">
        <v>130</v>
      </c>
      <c r="C131" s="12" t="str">
        <f t="shared" si="37"/>
        <v>Paddington Arts Centre: Dance Studio</v>
      </c>
      <c r="D131" s="62">
        <v>220</v>
      </c>
      <c r="E131" s="13">
        <f t="shared" si="41"/>
        <v>31.16797905</v>
      </c>
      <c r="F131" s="13">
        <f t="shared" si="41"/>
        <v>27.887139150000003</v>
      </c>
      <c r="G131" s="14">
        <f t="shared" si="42"/>
        <v>869.18576879163493</v>
      </c>
      <c r="H131" s="50">
        <v>9.5</v>
      </c>
      <c r="I131" s="50">
        <v>8.5</v>
      </c>
      <c r="J131" s="50">
        <f t="shared" si="40"/>
        <v>80.75</v>
      </c>
      <c r="K131" s="8" t="s">
        <v>21</v>
      </c>
      <c r="L131" s="8" t="s">
        <v>21</v>
      </c>
      <c r="M131" s="8" t="s">
        <v>9</v>
      </c>
      <c r="N131" s="8" t="s">
        <v>21</v>
      </c>
      <c r="O131" s="8" t="s">
        <v>9</v>
      </c>
      <c r="P131" s="8" t="s">
        <v>21</v>
      </c>
      <c r="Q131" s="8" t="s">
        <v>21</v>
      </c>
      <c r="R131" s="73">
        <f>D131/8</f>
        <v>27.5</v>
      </c>
      <c r="S131" s="71">
        <f t="shared" si="43"/>
        <v>1100</v>
      </c>
    </row>
    <row r="132" spans="1:19" x14ac:dyDescent="0.25">
      <c r="A132" s="6" t="s">
        <v>361</v>
      </c>
      <c r="B132" s="25" t="s">
        <v>382</v>
      </c>
      <c r="C132" s="12" t="str">
        <f t="shared" si="37"/>
        <v>RADA: Room 4</v>
      </c>
      <c r="D132" s="62">
        <v>222</v>
      </c>
      <c r="E132" s="23">
        <f t="shared" si="41"/>
        <v>13.123359600000001</v>
      </c>
      <c r="F132" s="23">
        <f t="shared" si="41"/>
        <v>9.8425197000000004</v>
      </c>
      <c r="G132" s="23">
        <f t="shared" si="42"/>
        <v>129.16692539318413</v>
      </c>
      <c r="H132" s="50">
        <v>4</v>
      </c>
      <c r="I132" s="50">
        <v>3</v>
      </c>
      <c r="J132" s="50">
        <f t="shared" si="40"/>
        <v>12</v>
      </c>
      <c r="K132" s="8" t="s">
        <v>21</v>
      </c>
      <c r="L132" s="8" t="s">
        <v>21</v>
      </c>
      <c r="M132" s="8" t="s">
        <v>21</v>
      </c>
      <c r="N132" s="8" t="s">
        <v>21</v>
      </c>
      <c r="O132" s="8" t="s">
        <v>21</v>
      </c>
      <c r="P132" s="8" t="s">
        <v>21</v>
      </c>
      <c r="Q132" s="8" t="s">
        <v>21</v>
      </c>
      <c r="R132" s="62">
        <v>30</v>
      </c>
      <c r="S132" s="71">
        <f t="shared" si="43"/>
        <v>1110</v>
      </c>
    </row>
    <row r="133" spans="1:19" x14ac:dyDescent="0.25">
      <c r="A133" s="6" t="s">
        <v>361</v>
      </c>
      <c r="B133" s="25" t="s">
        <v>336</v>
      </c>
      <c r="C133" s="12" t="str">
        <f t="shared" si="37"/>
        <v>RADA: Studio 7</v>
      </c>
      <c r="D133" s="62">
        <v>222</v>
      </c>
      <c r="E133" s="23">
        <f t="shared" si="41"/>
        <v>22.965879300000001</v>
      </c>
      <c r="F133" s="23">
        <f t="shared" si="41"/>
        <v>26.246719200000001</v>
      </c>
      <c r="G133" s="23">
        <f t="shared" si="42"/>
        <v>602.77898516819266</v>
      </c>
      <c r="H133" s="50">
        <v>7</v>
      </c>
      <c r="I133" s="50">
        <v>8</v>
      </c>
      <c r="J133" s="50">
        <f t="shared" si="40"/>
        <v>56</v>
      </c>
      <c r="K133" s="8" t="s">
        <v>21</v>
      </c>
      <c r="L133" s="8" t="s">
        <v>21</v>
      </c>
      <c r="M133" s="8" t="s">
        <v>21</v>
      </c>
      <c r="N133" s="8" t="s">
        <v>21</v>
      </c>
      <c r="O133" s="8" t="s">
        <v>21</v>
      </c>
      <c r="P133" s="8" t="s">
        <v>21</v>
      </c>
      <c r="Q133" s="8" t="s">
        <v>21</v>
      </c>
      <c r="R133" s="62">
        <v>30</v>
      </c>
      <c r="S133" s="71">
        <f t="shared" si="43"/>
        <v>1110</v>
      </c>
    </row>
    <row r="134" spans="1:19" x14ac:dyDescent="0.25">
      <c r="A134" s="16" t="s">
        <v>742</v>
      </c>
      <c r="B134" s="25" t="s">
        <v>107</v>
      </c>
      <c r="C134" s="12" t="str">
        <f t="shared" ref="C134:C135" si="44">A134&amp;": "&amp;B134</f>
        <v>St Andrew's Church: Upper Hall</v>
      </c>
      <c r="D134" s="62">
        <v>224</v>
      </c>
      <c r="E134" s="25"/>
      <c r="F134" s="25"/>
      <c r="G134" s="23"/>
      <c r="H134" s="51">
        <v>7.5</v>
      </c>
      <c r="I134" s="51">
        <v>7.5</v>
      </c>
      <c r="J134" s="52">
        <f t="shared" si="40"/>
        <v>56.25</v>
      </c>
      <c r="K134" s="25" t="s">
        <v>9</v>
      </c>
      <c r="L134" s="25" t="s">
        <v>9</v>
      </c>
      <c r="M134" s="25" t="s">
        <v>9</v>
      </c>
      <c r="N134" s="25" t="s">
        <v>21</v>
      </c>
      <c r="O134" s="25" t="s">
        <v>21</v>
      </c>
      <c r="P134" s="25" t="s">
        <v>9</v>
      </c>
      <c r="Q134" s="25" t="s">
        <v>21</v>
      </c>
      <c r="R134" s="71">
        <f>D134/8</f>
        <v>28</v>
      </c>
      <c r="S134" s="71">
        <f t="shared" si="43"/>
        <v>1120</v>
      </c>
    </row>
    <row r="135" spans="1:19" x14ac:dyDescent="0.25">
      <c r="A135" s="16" t="s">
        <v>742</v>
      </c>
      <c r="B135" s="25" t="s">
        <v>108</v>
      </c>
      <c r="C135" s="12" t="str">
        <f t="shared" si="44"/>
        <v>St Andrew's Church: Lower Hall</v>
      </c>
      <c r="D135" s="62">
        <v>224</v>
      </c>
      <c r="E135" s="8"/>
      <c r="F135" s="8"/>
      <c r="G135" s="23"/>
      <c r="H135" s="51">
        <v>7.5</v>
      </c>
      <c r="I135" s="51">
        <v>7.5</v>
      </c>
      <c r="J135" s="52">
        <f t="shared" si="40"/>
        <v>56.25</v>
      </c>
      <c r="K135" s="8" t="s">
        <v>9</v>
      </c>
      <c r="L135" s="8" t="s">
        <v>9</v>
      </c>
      <c r="M135" s="8" t="s">
        <v>9</v>
      </c>
      <c r="N135" s="8" t="s">
        <v>21</v>
      </c>
      <c r="O135" s="8" t="s">
        <v>21</v>
      </c>
      <c r="P135" s="8" t="s">
        <v>9</v>
      </c>
      <c r="Q135" s="8" t="s">
        <v>21</v>
      </c>
      <c r="R135" s="71">
        <f>D135/8</f>
        <v>28</v>
      </c>
      <c r="S135" s="71">
        <f t="shared" si="43"/>
        <v>1120</v>
      </c>
    </row>
    <row r="136" spans="1:19" x14ac:dyDescent="0.25">
      <c r="A136" s="6" t="s">
        <v>28</v>
      </c>
      <c r="B136" s="8" t="s">
        <v>102</v>
      </c>
      <c r="C136" s="12" t="str">
        <f t="shared" ref="C136:C167" si="45">A136&amp;": "&amp;B136</f>
        <v>3 Mills Studios: Studio 4</v>
      </c>
      <c r="D136" s="68">
        <v>225</v>
      </c>
      <c r="E136" s="13">
        <f>H136*3.2808399</f>
        <v>33.661417374000003</v>
      </c>
      <c r="F136" s="13">
        <f>I136*3.2808399</f>
        <v>22.637795310000001</v>
      </c>
      <c r="G136" s="14">
        <f>E136*F136</f>
        <v>762.02027635708987</v>
      </c>
      <c r="H136" s="50">
        <v>10.26</v>
      </c>
      <c r="I136" s="50">
        <v>6.9</v>
      </c>
      <c r="J136" s="50">
        <f t="shared" si="40"/>
        <v>70.793999999999997</v>
      </c>
      <c r="K136" s="8" t="s">
        <v>21</v>
      </c>
      <c r="L136" s="8" t="s">
        <v>21</v>
      </c>
      <c r="M136" s="8" t="s">
        <v>21</v>
      </c>
      <c r="N136" s="8" t="s">
        <v>21</v>
      </c>
      <c r="O136" s="8" t="s">
        <v>21</v>
      </c>
      <c r="P136" s="57" t="s">
        <v>21</v>
      </c>
      <c r="Q136" s="25" t="s">
        <v>21</v>
      </c>
      <c r="R136" s="67">
        <f>D136/8</f>
        <v>28.125</v>
      </c>
      <c r="S136" s="68">
        <v>900</v>
      </c>
    </row>
    <row r="137" spans="1:19" x14ac:dyDescent="0.25">
      <c r="A137" s="12" t="s">
        <v>44</v>
      </c>
      <c r="B137" s="12" t="s">
        <v>55</v>
      </c>
      <c r="C137" s="12" t="str">
        <f t="shared" si="45"/>
        <v>Actors Centre: John Curry Room</v>
      </c>
      <c r="D137" s="74">
        <v>225</v>
      </c>
      <c r="E137" s="12">
        <v>30</v>
      </c>
      <c r="F137" s="12">
        <v>16</v>
      </c>
      <c r="G137" s="17">
        <f>E137*F137</f>
        <v>480</v>
      </c>
      <c r="H137" s="37">
        <v>9.1</v>
      </c>
      <c r="I137" s="37">
        <v>4.8</v>
      </c>
      <c r="J137" s="37">
        <f t="shared" si="40"/>
        <v>43.68</v>
      </c>
      <c r="K137" s="12" t="s">
        <v>9</v>
      </c>
      <c r="L137" s="12" t="s">
        <v>21</v>
      </c>
      <c r="M137" s="12" t="s">
        <v>21</v>
      </c>
      <c r="N137" s="12" t="s">
        <v>21</v>
      </c>
      <c r="O137" s="12" t="s">
        <v>21</v>
      </c>
      <c r="P137" s="12" t="s">
        <v>9</v>
      </c>
      <c r="Q137" s="12" t="s">
        <v>9</v>
      </c>
      <c r="R137" s="74">
        <v>37</v>
      </c>
      <c r="S137" s="73">
        <f>D137*5</f>
        <v>1125</v>
      </c>
    </row>
    <row r="138" spans="1:19" x14ac:dyDescent="0.25">
      <c r="A138" s="21" t="s">
        <v>103</v>
      </c>
      <c r="B138" s="21" t="s">
        <v>107</v>
      </c>
      <c r="C138" s="12" t="str">
        <f t="shared" si="45"/>
        <v>Brixton Community Base: Upper Hall</v>
      </c>
      <c r="D138" s="74">
        <v>225</v>
      </c>
      <c r="E138" s="23">
        <f>H138*3.2808399</f>
        <v>52.493438400000002</v>
      </c>
      <c r="F138" s="23">
        <f>I138*3.2808399</f>
        <v>24.606299249999999</v>
      </c>
      <c r="G138" s="23">
        <f>E138*F138</f>
        <v>1291.6692539318412</v>
      </c>
      <c r="H138" s="51">
        <v>16</v>
      </c>
      <c r="I138" s="51">
        <v>7.5</v>
      </c>
      <c r="J138" s="51">
        <f t="shared" si="40"/>
        <v>120</v>
      </c>
      <c r="K138" s="12" t="s">
        <v>21</v>
      </c>
      <c r="L138" s="12" t="s">
        <v>21</v>
      </c>
      <c r="M138" s="12" t="s">
        <v>21</v>
      </c>
      <c r="N138" s="12" t="s">
        <v>21</v>
      </c>
      <c r="O138" s="12" t="s">
        <v>21</v>
      </c>
      <c r="P138" s="21" t="s">
        <v>9</v>
      </c>
      <c r="Q138" s="21" t="s">
        <v>21</v>
      </c>
      <c r="R138" s="73">
        <f>D138/8</f>
        <v>28.125</v>
      </c>
      <c r="S138" s="74">
        <v>960</v>
      </c>
    </row>
    <row r="139" spans="1:19" x14ac:dyDescent="0.25">
      <c r="A139" s="21" t="s">
        <v>287</v>
      </c>
      <c r="B139" s="12" t="s">
        <v>38</v>
      </c>
      <c r="C139" s="12" t="str">
        <f t="shared" si="45"/>
        <v>Menier Chocolate Factory: Single space</v>
      </c>
      <c r="D139" s="73">
        <f>S139/5</f>
        <v>228</v>
      </c>
      <c r="E139" s="12"/>
      <c r="F139" s="12"/>
      <c r="G139" s="17"/>
      <c r="H139" s="37" t="s">
        <v>42</v>
      </c>
      <c r="I139" s="37" t="s">
        <v>42</v>
      </c>
      <c r="J139" s="37">
        <v>30</v>
      </c>
      <c r="K139" s="12" t="s">
        <v>9</v>
      </c>
      <c r="L139" s="12" t="s">
        <v>21</v>
      </c>
      <c r="M139" s="12" t="s">
        <v>21</v>
      </c>
      <c r="N139" s="12" t="s">
        <v>21</v>
      </c>
      <c r="O139" s="12" t="s">
        <v>21</v>
      </c>
      <c r="P139" s="12" t="s">
        <v>9</v>
      </c>
      <c r="Q139" s="12" t="s">
        <v>21</v>
      </c>
      <c r="R139" s="73">
        <f>D139/8</f>
        <v>28.5</v>
      </c>
      <c r="S139" s="74">
        <f>950*1.2</f>
        <v>1140</v>
      </c>
    </row>
    <row r="140" spans="1:19" x14ac:dyDescent="0.25">
      <c r="A140" s="21" t="s">
        <v>282</v>
      </c>
      <c r="B140" s="12" t="s">
        <v>283</v>
      </c>
      <c r="C140" s="12" t="str">
        <f t="shared" si="45"/>
        <v>Tricycle Theatre : Cameron Mackintosh Studio</v>
      </c>
      <c r="D140" s="71">
        <f>S140/5</f>
        <v>228</v>
      </c>
      <c r="E140" s="23">
        <f>H140*3.2808399</f>
        <v>29.527559100000001</v>
      </c>
      <c r="F140" s="23">
        <f>I140*3.2808399</f>
        <v>49.212598499999999</v>
      </c>
      <c r="G140" s="17">
        <f t="shared" ref="G140:G156" si="46">E140*F140</f>
        <v>1453.1279106733214</v>
      </c>
      <c r="H140" s="37">
        <v>9</v>
      </c>
      <c r="I140" s="37">
        <v>15</v>
      </c>
      <c r="J140" s="37">
        <f t="shared" ref="J140:J171" si="47">H140*I140</f>
        <v>135</v>
      </c>
      <c r="K140" s="12" t="s">
        <v>9</v>
      </c>
      <c r="L140" s="12" t="s">
        <v>21</v>
      </c>
      <c r="M140" s="12" t="s">
        <v>21</v>
      </c>
      <c r="N140" s="12" t="s">
        <v>21</v>
      </c>
      <c r="O140" s="12" t="s">
        <v>21</v>
      </c>
      <c r="P140" s="12" t="s">
        <v>9</v>
      </c>
      <c r="Q140" s="12" t="s">
        <v>21</v>
      </c>
      <c r="R140" s="73">
        <f>D140/8</f>
        <v>28.5</v>
      </c>
      <c r="S140" s="74">
        <f>950*1.2</f>
        <v>1140</v>
      </c>
    </row>
    <row r="141" spans="1:19" x14ac:dyDescent="0.25">
      <c r="A141" s="21" t="s">
        <v>262</v>
      </c>
      <c r="B141" s="12" t="s">
        <v>108</v>
      </c>
      <c r="C141" s="12" t="str">
        <f t="shared" si="45"/>
        <v>London Welsh Centre: Lower Hall</v>
      </c>
      <c r="D141" s="74">
        <v>230</v>
      </c>
      <c r="E141" s="12">
        <v>44</v>
      </c>
      <c r="F141" s="12">
        <v>27</v>
      </c>
      <c r="G141" s="17">
        <f t="shared" si="46"/>
        <v>1188</v>
      </c>
      <c r="H141" s="37">
        <v>13.2</v>
      </c>
      <c r="I141" s="37">
        <v>8.1</v>
      </c>
      <c r="J141" s="37">
        <f t="shared" si="47"/>
        <v>106.91999999999999</v>
      </c>
      <c r="K141" s="12" t="s">
        <v>9</v>
      </c>
      <c r="L141" s="12" t="s">
        <v>21</v>
      </c>
      <c r="M141" s="12" t="s">
        <v>21</v>
      </c>
      <c r="N141" s="12" t="s">
        <v>21</v>
      </c>
      <c r="O141" s="12" t="s">
        <v>21</v>
      </c>
      <c r="P141" s="12" t="s">
        <v>9</v>
      </c>
      <c r="Q141" s="12" t="s">
        <v>21</v>
      </c>
      <c r="R141" s="73">
        <f>D141/8</f>
        <v>28.75</v>
      </c>
      <c r="S141" s="73">
        <f>D141*5</f>
        <v>1150</v>
      </c>
    </row>
    <row r="142" spans="1:19" x14ac:dyDescent="0.25">
      <c r="A142" s="12" t="s">
        <v>32</v>
      </c>
      <c r="B142" s="12" t="s">
        <v>38</v>
      </c>
      <c r="C142" s="12" t="str">
        <f t="shared" si="45"/>
        <v>Abacus Arts: Single space</v>
      </c>
      <c r="D142" s="68">
        <v>240</v>
      </c>
      <c r="E142" s="12">
        <v>40</v>
      </c>
      <c r="F142" s="12">
        <v>31.5</v>
      </c>
      <c r="G142" s="17">
        <f t="shared" si="46"/>
        <v>1260</v>
      </c>
      <c r="H142" s="37">
        <v>12.2</v>
      </c>
      <c r="I142" s="37">
        <v>9.6999999999999993</v>
      </c>
      <c r="J142" s="37">
        <f t="shared" si="47"/>
        <v>118.33999999999999</v>
      </c>
      <c r="K142" s="12" t="s">
        <v>9</v>
      </c>
      <c r="L142" s="12" t="s">
        <v>21</v>
      </c>
      <c r="M142" s="12" t="s">
        <v>9</v>
      </c>
      <c r="N142" s="12" t="s">
        <v>9</v>
      </c>
      <c r="O142" s="12" t="s">
        <v>9</v>
      </c>
      <c r="P142" s="12" t="s">
        <v>9</v>
      </c>
      <c r="Q142" s="12" t="s">
        <v>9</v>
      </c>
      <c r="R142" s="73">
        <f>D142/8</f>
        <v>30</v>
      </c>
      <c r="S142" s="68">
        <v>780</v>
      </c>
    </row>
    <row r="143" spans="1:19" x14ac:dyDescent="0.25">
      <c r="A143" s="12" t="s">
        <v>182</v>
      </c>
      <c r="B143" s="21" t="s">
        <v>189</v>
      </c>
      <c r="C143" s="12" t="str">
        <f t="shared" si="45"/>
        <v>Factory Fitness and Dance Centre: New York</v>
      </c>
      <c r="D143" s="73">
        <f>R143*8</f>
        <v>240</v>
      </c>
      <c r="E143" s="12">
        <v>38</v>
      </c>
      <c r="F143" s="12">
        <v>45</v>
      </c>
      <c r="G143" s="17">
        <f t="shared" si="46"/>
        <v>1710</v>
      </c>
      <c r="H143" s="51">
        <f>E143*0.3048</f>
        <v>11.5824</v>
      </c>
      <c r="I143" s="51">
        <f>F143*0.3048</f>
        <v>13.716000000000001</v>
      </c>
      <c r="J143" s="37">
        <f t="shared" si="47"/>
        <v>158.86419840000002</v>
      </c>
      <c r="K143" s="23" t="s">
        <v>21</v>
      </c>
      <c r="L143" s="23" t="s">
        <v>21</v>
      </c>
      <c r="M143" s="23" t="s">
        <v>9</v>
      </c>
      <c r="N143" s="23" t="s">
        <v>21</v>
      </c>
      <c r="O143" s="23" t="s">
        <v>9</v>
      </c>
      <c r="P143" s="23" t="s">
        <v>21</v>
      </c>
      <c r="Q143" s="23" t="s">
        <v>9</v>
      </c>
      <c r="R143" s="62">
        <v>30</v>
      </c>
      <c r="S143" s="73">
        <f t="shared" ref="S143:S155" si="48">D143*5</f>
        <v>1200</v>
      </c>
    </row>
    <row r="144" spans="1:19" x14ac:dyDescent="0.25">
      <c r="A144" s="21" t="s">
        <v>192</v>
      </c>
      <c r="B144" s="21" t="s">
        <v>538</v>
      </c>
      <c r="C144" s="12" t="str">
        <f t="shared" si="45"/>
        <v>Graeae Theatre Company: Creative Hub</v>
      </c>
      <c r="D144" s="74">
        <f>1.2*200</f>
        <v>240</v>
      </c>
      <c r="E144" s="23">
        <f t="shared" ref="E144:E156" si="49">H144*3.2808399</f>
        <v>22.965879300000001</v>
      </c>
      <c r="F144" s="23">
        <f t="shared" ref="F144:F156" si="50">I144*3.2808399</f>
        <v>13.123359600000001</v>
      </c>
      <c r="G144" s="23">
        <f t="shared" si="46"/>
        <v>301.38949258409633</v>
      </c>
      <c r="H144" s="51">
        <v>7</v>
      </c>
      <c r="I144" s="51">
        <v>4</v>
      </c>
      <c r="J144" s="51">
        <f t="shared" si="47"/>
        <v>28</v>
      </c>
      <c r="K144" s="23" t="s">
        <v>9</v>
      </c>
      <c r="L144" s="23" t="s">
        <v>9</v>
      </c>
      <c r="M144" s="23" t="s">
        <v>21</v>
      </c>
      <c r="N144" s="23" t="s">
        <v>21</v>
      </c>
      <c r="O144" s="23" t="s">
        <v>21</v>
      </c>
      <c r="P144" s="23" t="s">
        <v>21</v>
      </c>
      <c r="Q144" s="23" t="s">
        <v>21</v>
      </c>
      <c r="R144" s="74">
        <f>1.2*39</f>
        <v>46.8</v>
      </c>
      <c r="S144" s="73">
        <f t="shared" si="48"/>
        <v>1200</v>
      </c>
    </row>
    <row r="145" spans="1:19" x14ac:dyDescent="0.25">
      <c r="A145" s="21" t="s">
        <v>198</v>
      </c>
      <c r="B145" s="21" t="s">
        <v>205</v>
      </c>
      <c r="C145" s="12" t="str">
        <f t="shared" si="45"/>
        <v>Holly Lodge Community Centre: Community Centre Hall</v>
      </c>
      <c r="D145" s="73">
        <f>R145*8</f>
        <v>240</v>
      </c>
      <c r="E145" s="23">
        <f t="shared" si="49"/>
        <v>29.527559100000001</v>
      </c>
      <c r="F145" s="23">
        <f t="shared" si="50"/>
        <v>29.527559100000001</v>
      </c>
      <c r="G145" s="23">
        <f t="shared" si="46"/>
        <v>871.87674640399291</v>
      </c>
      <c r="H145" s="51">
        <v>9</v>
      </c>
      <c r="I145" s="51">
        <v>9</v>
      </c>
      <c r="J145" s="37">
        <f t="shared" si="47"/>
        <v>81</v>
      </c>
      <c r="K145" s="21" t="s">
        <v>21</v>
      </c>
      <c r="L145" s="21" t="s">
        <v>21</v>
      </c>
      <c r="M145" s="21" t="s">
        <v>21</v>
      </c>
      <c r="N145" s="21" t="s">
        <v>21</v>
      </c>
      <c r="O145" s="21" t="s">
        <v>21</v>
      </c>
      <c r="P145" s="21" t="s">
        <v>21</v>
      </c>
      <c r="Q145" s="21" t="s">
        <v>21</v>
      </c>
      <c r="R145" s="74">
        <v>30</v>
      </c>
      <c r="S145" s="73">
        <f t="shared" si="48"/>
        <v>1200</v>
      </c>
    </row>
    <row r="146" spans="1:19" x14ac:dyDescent="0.25">
      <c r="A146" s="21" t="s">
        <v>218</v>
      </c>
      <c r="B146" s="12" t="s">
        <v>101</v>
      </c>
      <c r="C146" s="12" t="str">
        <f t="shared" si="45"/>
        <v>Jacksons Lane: Studio 2</v>
      </c>
      <c r="D146" s="73">
        <f>R146*8</f>
        <v>240</v>
      </c>
      <c r="E146" s="23">
        <f t="shared" si="49"/>
        <v>21.325459350000003</v>
      </c>
      <c r="F146" s="23">
        <f t="shared" si="50"/>
        <v>32.808399000000001</v>
      </c>
      <c r="G146" s="17">
        <f t="shared" si="46"/>
        <v>699.65417921308074</v>
      </c>
      <c r="H146" s="37">
        <v>6.5</v>
      </c>
      <c r="I146" s="37">
        <v>10</v>
      </c>
      <c r="J146" s="37">
        <f t="shared" si="47"/>
        <v>65</v>
      </c>
      <c r="K146" s="12" t="s">
        <v>21</v>
      </c>
      <c r="L146" s="12" t="s">
        <v>21</v>
      </c>
      <c r="M146" s="12" t="s">
        <v>21</v>
      </c>
      <c r="N146" s="12" t="s">
        <v>21</v>
      </c>
      <c r="O146" s="12" t="s">
        <v>9</v>
      </c>
      <c r="P146" s="12" t="s">
        <v>21</v>
      </c>
      <c r="Q146" s="12" t="s">
        <v>21</v>
      </c>
      <c r="R146" s="74">
        <v>30</v>
      </c>
      <c r="S146" s="73">
        <f t="shared" si="48"/>
        <v>1200</v>
      </c>
    </row>
    <row r="147" spans="1:19" x14ac:dyDescent="0.25">
      <c r="A147" s="6" t="s">
        <v>681</v>
      </c>
      <c r="B147" s="25" t="s">
        <v>687</v>
      </c>
      <c r="C147" s="12" t="str">
        <f t="shared" si="45"/>
        <v>Questors Theatre: Shaw Room</v>
      </c>
      <c r="D147" s="71">
        <f>R147*8</f>
        <v>240</v>
      </c>
      <c r="E147" s="13">
        <f t="shared" si="49"/>
        <v>39.370078800000002</v>
      </c>
      <c r="F147" s="13">
        <f t="shared" si="50"/>
        <v>27.887139150000003</v>
      </c>
      <c r="G147" s="14">
        <f t="shared" si="46"/>
        <v>1097.9188658420651</v>
      </c>
      <c r="H147" s="50">
        <v>12</v>
      </c>
      <c r="I147" s="50">
        <v>8.5</v>
      </c>
      <c r="J147" s="50">
        <f t="shared" si="47"/>
        <v>102</v>
      </c>
      <c r="K147" s="8" t="s">
        <v>21</v>
      </c>
      <c r="L147" s="8" t="s">
        <v>21</v>
      </c>
      <c r="M147" s="8" t="s">
        <v>21</v>
      </c>
      <c r="N147" s="8" t="s">
        <v>21</v>
      </c>
      <c r="O147" s="8" t="s">
        <v>21</v>
      </c>
      <c r="P147" s="8" t="s">
        <v>21</v>
      </c>
      <c r="Q147" s="8" t="s">
        <v>21</v>
      </c>
      <c r="R147" s="62">
        <f>25*1.2</f>
        <v>30</v>
      </c>
      <c r="S147" s="71">
        <f t="shared" si="48"/>
        <v>1200</v>
      </c>
    </row>
    <row r="148" spans="1:19" x14ac:dyDescent="0.25">
      <c r="A148" s="6" t="s">
        <v>681</v>
      </c>
      <c r="B148" s="25" t="s">
        <v>688</v>
      </c>
      <c r="C148" s="12" t="str">
        <f t="shared" si="45"/>
        <v>Questors Theatre: Alfred Emmett Room</v>
      </c>
      <c r="D148" s="71">
        <f>R148*8</f>
        <v>240</v>
      </c>
      <c r="E148" s="13">
        <f t="shared" si="49"/>
        <v>36.089238899999998</v>
      </c>
      <c r="F148" s="13">
        <f t="shared" si="50"/>
        <v>29.527559100000001</v>
      </c>
      <c r="G148" s="14">
        <f t="shared" si="46"/>
        <v>1065.6271344937691</v>
      </c>
      <c r="H148" s="50">
        <v>11</v>
      </c>
      <c r="I148" s="50">
        <v>9</v>
      </c>
      <c r="J148" s="50">
        <f t="shared" si="47"/>
        <v>99</v>
      </c>
      <c r="K148" s="8" t="s">
        <v>21</v>
      </c>
      <c r="L148" s="8" t="s">
        <v>21</v>
      </c>
      <c r="M148" s="8" t="s">
        <v>21</v>
      </c>
      <c r="N148" s="8" t="s">
        <v>21</v>
      </c>
      <c r="O148" s="8" t="s">
        <v>21</v>
      </c>
      <c r="P148" s="8" t="s">
        <v>21</v>
      </c>
      <c r="Q148" s="8" t="s">
        <v>21</v>
      </c>
      <c r="R148" s="62">
        <f>25*1.2</f>
        <v>30</v>
      </c>
      <c r="S148" s="71">
        <f t="shared" si="48"/>
        <v>1200</v>
      </c>
    </row>
    <row r="149" spans="1:19" x14ac:dyDescent="0.25">
      <c r="A149" s="6" t="s">
        <v>681</v>
      </c>
      <c r="B149" s="25" t="s">
        <v>689</v>
      </c>
      <c r="C149" s="12" t="str">
        <f t="shared" si="45"/>
        <v>Questors Theatre: Redgrave Room</v>
      </c>
      <c r="D149" s="71">
        <f>R149*8</f>
        <v>240</v>
      </c>
      <c r="E149" s="13">
        <f t="shared" si="49"/>
        <v>36.089238899999998</v>
      </c>
      <c r="F149" s="13">
        <f t="shared" si="50"/>
        <v>27.887139150000003</v>
      </c>
      <c r="G149" s="14">
        <f t="shared" si="46"/>
        <v>1006.425627021893</v>
      </c>
      <c r="H149" s="50">
        <v>11</v>
      </c>
      <c r="I149" s="50">
        <v>8.5</v>
      </c>
      <c r="J149" s="50">
        <f t="shared" si="47"/>
        <v>93.5</v>
      </c>
      <c r="K149" s="8" t="s">
        <v>21</v>
      </c>
      <c r="L149" s="8" t="s">
        <v>21</v>
      </c>
      <c r="M149" s="8" t="s">
        <v>21</v>
      </c>
      <c r="N149" s="8" t="s">
        <v>21</v>
      </c>
      <c r="O149" s="8" t="s">
        <v>21</v>
      </c>
      <c r="P149" s="8" t="s">
        <v>21</v>
      </c>
      <c r="Q149" s="8" t="s">
        <v>21</v>
      </c>
      <c r="R149" s="62">
        <f>25*1.2</f>
        <v>30</v>
      </c>
      <c r="S149" s="71">
        <f t="shared" si="48"/>
        <v>1200</v>
      </c>
    </row>
    <row r="150" spans="1:19" x14ac:dyDescent="0.25">
      <c r="A150" s="6" t="s">
        <v>361</v>
      </c>
      <c r="B150" s="25" t="s">
        <v>373</v>
      </c>
      <c r="C150" s="12" t="str">
        <f t="shared" si="45"/>
        <v>RADA: Fanny Kemble</v>
      </c>
      <c r="D150" s="62">
        <v>240</v>
      </c>
      <c r="E150" s="23">
        <f t="shared" si="49"/>
        <v>32.480315010000005</v>
      </c>
      <c r="F150" s="23">
        <f t="shared" si="50"/>
        <v>19.356955410000001</v>
      </c>
      <c r="G150" s="23">
        <f t="shared" si="46"/>
        <v>628.72000935132382</v>
      </c>
      <c r="H150" s="50">
        <v>9.9</v>
      </c>
      <c r="I150" s="50">
        <v>5.9</v>
      </c>
      <c r="J150" s="50">
        <f t="shared" si="47"/>
        <v>58.410000000000004</v>
      </c>
      <c r="K150" s="8" t="s">
        <v>21</v>
      </c>
      <c r="L150" s="8" t="s">
        <v>21</v>
      </c>
      <c r="M150" s="8" t="s">
        <v>9</v>
      </c>
      <c r="N150" s="8" t="s">
        <v>21</v>
      </c>
      <c r="O150" s="8" t="s">
        <v>9</v>
      </c>
      <c r="P150" s="8" t="s">
        <v>9</v>
      </c>
      <c r="Q150" s="8" t="s">
        <v>21</v>
      </c>
      <c r="R150" s="62">
        <v>32.4</v>
      </c>
      <c r="S150" s="71">
        <f t="shared" si="48"/>
        <v>1200</v>
      </c>
    </row>
    <row r="151" spans="1:19" x14ac:dyDescent="0.25">
      <c r="A151" s="6" t="s">
        <v>361</v>
      </c>
      <c r="B151" s="25" t="s">
        <v>374</v>
      </c>
      <c r="C151" s="12" t="str">
        <f t="shared" si="45"/>
        <v>RADA: Edmund Kean</v>
      </c>
      <c r="D151" s="62">
        <v>240</v>
      </c>
      <c r="E151" s="23">
        <f t="shared" si="49"/>
        <v>27.887139150000003</v>
      </c>
      <c r="F151" s="23">
        <f t="shared" si="50"/>
        <v>19.356955410000001</v>
      </c>
      <c r="G151" s="23">
        <f t="shared" si="46"/>
        <v>539.8101090390154</v>
      </c>
      <c r="H151" s="50">
        <v>8.5</v>
      </c>
      <c r="I151" s="50">
        <v>5.9</v>
      </c>
      <c r="J151" s="50">
        <f t="shared" si="47"/>
        <v>50.150000000000006</v>
      </c>
      <c r="K151" s="8" t="s">
        <v>21</v>
      </c>
      <c r="L151" s="8" t="s">
        <v>21</v>
      </c>
      <c r="M151" s="8" t="s">
        <v>9</v>
      </c>
      <c r="N151" s="8" t="s">
        <v>21</v>
      </c>
      <c r="O151" s="8" t="s">
        <v>9</v>
      </c>
      <c r="P151" s="8" t="s">
        <v>9</v>
      </c>
      <c r="Q151" s="8" t="s">
        <v>21</v>
      </c>
      <c r="R151" s="62">
        <v>32.4</v>
      </c>
      <c r="S151" s="71">
        <f t="shared" si="48"/>
        <v>1200</v>
      </c>
    </row>
    <row r="152" spans="1:19" x14ac:dyDescent="0.25">
      <c r="A152" s="6" t="s">
        <v>443</v>
      </c>
      <c r="B152" s="25" t="s">
        <v>356</v>
      </c>
      <c r="C152" s="12" t="str">
        <f t="shared" si="45"/>
        <v>Raindance Film Festival: Room 1</v>
      </c>
      <c r="D152" s="71">
        <f>R152*8</f>
        <v>240</v>
      </c>
      <c r="E152" s="13">
        <f t="shared" si="49"/>
        <v>20.013123390000001</v>
      </c>
      <c r="F152" s="13">
        <f t="shared" si="50"/>
        <v>23.95013127</v>
      </c>
      <c r="G152" s="14">
        <f t="shared" si="46"/>
        <v>479.31693231320742</v>
      </c>
      <c r="H152" s="50">
        <v>6.1</v>
      </c>
      <c r="I152" s="50">
        <v>7.3</v>
      </c>
      <c r="J152" s="50">
        <f t="shared" si="47"/>
        <v>44.529999999999994</v>
      </c>
      <c r="K152" s="8" t="s">
        <v>21</v>
      </c>
      <c r="L152" s="8" t="s">
        <v>21</v>
      </c>
      <c r="M152" s="8" t="s">
        <v>21</v>
      </c>
      <c r="N152" s="8" t="s">
        <v>21</v>
      </c>
      <c r="O152" s="8" t="s">
        <v>21</v>
      </c>
      <c r="P152" s="8" t="s">
        <v>21</v>
      </c>
      <c r="Q152" s="8" t="s">
        <v>9</v>
      </c>
      <c r="R152" s="62">
        <f>1.2*25</f>
        <v>30</v>
      </c>
      <c r="S152" s="71">
        <f t="shared" si="48"/>
        <v>1200</v>
      </c>
    </row>
    <row r="153" spans="1:19" x14ac:dyDescent="0.25">
      <c r="A153" s="6" t="s">
        <v>443</v>
      </c>
      <c r="B153" s="25" t="s">
        <v>357</v>
      </c>
      <c r="C153" s="12" t="str">
        <f t="shared" si="45"/>
        <v>Raindance Film Festival: Room 2</v>
      </c>
      <c r="D153" s="71">
        <f>R153*8</f>
        <v>240</v>
      </c>
      <c r="E153" s="13">
        <f t="shared" si="49"/>
        <v>20.34120738</v>
      </c>
      <c r="F153" s="13">
        <f t="shared" si="50"/>
        <v>29.855643090000001</v>
      </c>
      <c r="G153" s="14">
        <f t="shared" si="46"/>
        <v>607.29982755695403</v>
      </c>
      <c r="H153" s="50">
        <v>6.2</v>
      </c>
      <c r="I153" s="50">
        <v>9.1</v>
      </c>
      <c r="J153" s="50">
        <f t="shared" si="47"/>
        <v>56.42</v>
      </c>
      <c r="K153" s="8" t="s">
        <v>21</v>
      </c>
      <c r="L153" s="8" t="s">
        <v>21</v>
      </c>
      <c r="M153" s="8" t="s">
        <v>21</v>
      </c>
      <c r="N153" s="8" t="s">
        <v>21</v>
      </c>
      <c r="O153" s="8" t="s">
        <v>21</v>
      </c>
      <c r="P153" s="8" t="s">
        <v>9</v>
      </c>
      <c r="Q153" s="8" t="s">
        <v>21</v>
      </c>
      <c r="R153" s="62">
        <v>30</v>
      </c>
      <c r="S153" s="71">
        <f t="shared" si="48"/>
        <v>1200</v>
      </c>
    </row>
    <row r="154" spans="1:19" x14ac:dyDescent="0.25">
      <c r="A154" s="6" t="s">
        <v>710</v>
      </c>
      <c r="B154" s="25" t="s">
        <v>719</v>
      </c>
      <c r="C154" s="12" t="str">
        <f t="shared" si="45"/>
        <v>Royal Academy of Dance: Cormani</v>
      </c>
      <c r="D154" s="71">
        <f>R154*8</f>
        <v>240</v>
      </c>
      <c r="E154" s="23">
        <f t="shared" si="49"/>
        <v>20.997375360000003</v>
      </c>
      <c r="F154" s="23">
        <f t="shared" si="50"/>
        <v>47.90026254</v>
      </c>
      <c r="G154" s="23">
        <f t="shared" si="46"/>
        <v>1005.7797923949272</v>
      </c>
      <c r="H154" s="50">
        <v>6.4</v>
      </c>
      <c r="I154" s="50">
        <v>14.6</v>
      </c>
      <c r="J154" s="50">
        <f t="shared" si="47"/>
        <v>93.44</v>
      </c>
      <c r="K154" s="25" t="s">
        <v>9</v>
      </c>
      <c r="L154" s="25" t="s">
        <v>9</v>
      </c>
      <c r="M154" s="25" t="s">
        <v>9</v>
      </c>
      <c r="N154" s="25" t="s">
        <v>21</v>
      </c>
      <c r="O154" s="25" t="s">
        <v>9</v>
      </c>
      <c r="P154" s="25" t="s">
        <v>21</v>
      </c>
      <c r="Q154" s="25" t="s">
        <v>9</v>
      </c>
      <c r="R154" s="62">
        <v>30</v>
      </c>
      <c r="S154" s="71">
        <f t="shared" si="48"/>
        <v>1200</v>
      </c>
    </row>
    <row r="155" spans="1:19" x14ac:dyDescent="0.25">
      <c r="A155" s="6" t="s">
        <v>710</v>
      </c>
      <c r="B155" s="25" t="s">
        <v>546</v>
      </c>
      <c r="C155" s="12" t="str">
        <f t="shared" si="45"/>
        <v>Royal Academy of Dance: Lecture Room</v>
      </c>
      <c r="D155" s="71">
        <f>R155*8</f>
        <v>240</v>
      </c>
      <c r="E155" s="23">
        <f t="shared" si="49"/>
        <v>27.559055160000003</v>
      </c>
      <c r="F155" s="23">
        <f t="shared" si="50"/>
        <v>18.044619449999999</v>
      </c>
      <c r="G155" s="23">
        <f t="shared" si="46"/>
        <v>497.29266276375887</v>
      </c>
      <c r="H155" s="50">
        <v>8.4</v>
      </c>
      <c r="I155" s="50">
        <v>5.5</v>
      </c>
      <c r="J155" s="50">
        <f t="shared" si="47"/>
        <v>46.2</v>
      </c>
      <c r="K155" s="25" t="s">
        <v>9</v>
      </c>
      <c r="L155" s="25" t="s">
        <v>9</v>
      </c>
      <c r="M155" s="25" t="s">
        <v>21</v>
      </c>
      <c r="N155" s="25" t="s">
        <v>21</v>
      </c>
      <c r="O155" s="25" t="s">
        <v>21</v>
      </c>
      <c r="P155" s="25" t="s">
        <v>21</v>
      </c>
      <c r="Q155" s="25" t="s">
        <v>21</v>
      </c>
      <c r="R155" s="62">
        <v>30</v>
      </c>
      <c r="S155" s="71">
        <f t="shared" si="48"/>
        <v>1200</v>
      </c>
    </row>
    <row r="156" spans="1:19" x14ac:dyDescent="0.25">
      <c r="A156" s="6" t="s">
        <v>463</v>
      </c>
      <c r="B156" s="8" t="s">
        <v>70</v>
      </c>
      <c r="C156" s="12" t="str">
        <f t="shared" si="45"/>
        <v>The Tramshed: Studio</v>
      </c>
      <c r="D156" s="62">
        <v>240</v>
      </c>
      <c r="E156" s="13">
        <f t="shared" si="49"/>
        <v>26.246719200000001</v>
      </c>
      <c r="F156" s="13">
        <f t="shared" si="50"/>
        <v>26.246719200000001</v>
      </c>
      <c r="G156" s="14">
        <f t="shared" si="46"/>
        <v>688.89026876364869</v>
      </c>
      <c r="H156" s="50">
        <v>8</v>
      </c>
      <c r="I156" s="50">
        <v>8</v>
      </c>
      <c r="J156" s="50">
        <f t="shared" si="47"/>
        <v>64</v>
      </c>
      <c r="K156" s="8" t="s">
        <v>9</v>
      </c>
      <c r="L156" s="8" t="s">
        <v>21</v>
      </c>
      <c r="M156" s="8" t="s">
        <v>9</v>
      </c>
      <c r="N156" s="8" t="s">
        <v>21</v>
      </c>
      <c r="O156" s="8" t="s">
        <v>21</v>
      </c>
      <c r="P156" s="8" t="s">
        <v>21</v>
      </c>
      <c r="Q156" s="8" t="s">
        <v>21</v>
      </c>
      <c r="R156" s="62">
        <v>38</v>
      </c>
      <c r="S156" s="62">
        <v>756</v>
      </c>
    </row>
    <row r="157" spans="1:19" x14ac:dyDescent="0.25">
      <c r="A157" s="32" t="s">
        <v>566</v>
      </c>
      <c r="B157" s="25" t="s">
        <v>72</v>
      </c>
      <c r="C157" s="12" t="str">
        <f t="shared" si="45"/>
        <v>Stageworks Studios: Various</v>
      </c>
      <c r="D157" s="62">
        <v>252</v>
      </c>
      <c r="E157" s="8"/>
      <c r="F157" s="8"/>
      <c r="G157" s="23"/>
      <c r="H157" s="51">
        <v>12.5</v>
      </c>
      <c r="I157" s="51">
        <v>5.5</v>
      </c>
      <c r="J157" s="52">
        <f t="shared" si="47"/>
        <v>68.75</v>
      </c>
      <c r="K157" s="8" t="s">
        <v>21</v>
      </c>
      <c r="L157" s="8" t="s">
        <v>21</v>
      </c>
      <c r="M157" s="8" t="s">
        <v>21</v>
      </c>
      <c r="N157" s="8" t="s">
        <v>21</v>
      </c>
      <c r="O157" s="8" t="s">
        <v>9</v>
      </c>
      <c r="P157" s="8" t="s">
        <v>9</v>
      </c>
      <c r="Q157" s="8" t="s">
        <v>9</v>
      </c>
      <c r="R157" s="62">
        <v>36</v>
      </c>
      <c r="S157" s="71">
        <f t="shared" ref="S157:S169" si="51">D157*5</f>
        <v>1260</v>
      </c>
    </row>
    <row r="158" spans="1:19" x14ac:dyDescent="0.25">
      <c r="A158" s="6" t="s">
        <v>472</v>
      </c>
      <c r="B158" s="8" t="s">
        <v>575</v>
      </c>
      <c r="C158" s="12" t="str">
        <f t="shared" si="45"/>
        <v>Brady Arts and Community Centre: Side Hall</v>
      </c>
      <c r="D158" s="71">
        <f>R158*8</f>
        <v>256</v>
      </c>
      <c r="E158" s="13"/>
      <c r="F158" s="13"/>
      <c r="G158" s="14"/>
      <c r="H158" s="50">
        <v>13</v>
      </c>
      <c r="I158" s="50">
        <v>7.5</v>
      </c>
      <c r="J158" s="50">
        <f t="shared" si="47"/>
        <v>97.5</v>
      </c>
      <c r="K158" s="8" t="s">
        <v>21</v>
      </c>
      <c r="L158" s="8" t="s">
        <v>21</v>
      </c>
      <c r="M158" s="8" t="s">
        <v>21</v>
      </c>
      <c r="N158" s="8" t="s">
        <v>21</v>
      </c>
      <c r="O158" s="8" t="s">
        <v>21</v>
      </c>
      <c r="P158" s="8" t="s">
        <v>21</v>
      </c>
      <c r="Q158" s="8" t="s">
        <v>21</v>
      </c>
      <c r="R158" s="62">
        <v>32</v>
      </c>
      <c r="S158" s="71">
        <f t="shared" si="51"/>
        <v>1280</v>
      </c>
    </row>
    <row r="159" spans="1:19" x14ac:dyDescent="0.25">
      <c r="A159" s="6" t="s">
        <v>424</v>
      </c>
      <c r="B159" s="25" t="s">
        <v>431</v>
      </c>
      <c r="C159" s="12" t="str">
        <f t="shared" si="45"/>
        <v>ISTD2 Dance Studios: First Floor</v>
      </c>
      <c r="D159" s="62">
        <v>262</v>
      </c>
      <c r="E159" s="13">
        <f t="shared" ref="E159:E169" si="52">H159*3.2808399</f>
        <v>23.62204728</v>
      </c>
      <c r="F159" s="13">
        <f t="shared" ref="F159:F169" si="53">I159*3.2808399</f>
        <v>60.039370170000005</v>
      </c>
      <c r="G159" s="14">
        <f t="shared" ref="G159:G169" si="54">E159*F159</f>
        <v>1418.2528408171618</v>
      </c>
      <c r="H159" s="50">
        <v>7.2</v>
      </c>
      <c r="I159" s="50">
        <v>18.3</v>
      </c>
      <c r="J159" s="50">
        <f t="shared" si="47"/>
        <v>131.76000000000002</v>
      </c>
      <c r="K159" s="8" t="s">
        <v>21</v>
      </c>
      <c r="L159" s="8" t="s">
        <v>21</v>
      </c>
      <c r="M159" s="8" t="s">
        <v>9</v>
      </c>
      <c r="N159" s="8" t="s">
        <v>21</v>
      </c>
      <c r="O159" s="8" t="s">
        <v>9</v>
      </c>
      <c r="P159" s="8" t="s">
        <v>21</v>
      </c>
      <c r="Q159" s="8" t="s">
        <v>9</v>
      </c>
      <c r="R159" s="62">
        <v>35</v>
      </c>
      <c r="S159" s="73">
        <f t="shared" si="51"/>
        <v>1310</v>
      </c>
    </row>
    <row r="160" spans="1:19" x14ac:dyDescent="0.25">
      <c r="A160" s="6" t="s">
        <v>361</v>
      </c>
      <c r="B160" s="25" t="s">
        <v>367</v>
      </c>
      <c r="C160" s="12" t="str">
        <f t="shared" si="45"/>
        <v>RADA: Max Reinhart</v>
      </c>
      <c r="D160" s="62">
        <v>264</v>
      </c>
      <c r="E160" s="23">
        <f t="shared" si="52"/>
        <v>40.68241476</v>
      </c>
      <c r="F160" s="23">
        <f t="shared" si="53"/>
        <v>17.06036748</v>
      </c>
      <c r="G160" s="23">
        <f t="shared" si="54"/>
        <v>694.05694577937606</v>
      </c>
      <c r="H160" s="50">
        <v>12.4</v>
      </c>
      <c r="I160" s="50">
        <v>5.2</v>
      </c>
      <c r="J160" s="50">
        <f t="shared" si="47"/>
        <v>64.48</v>
      </c>
      <c r="K160" s="25" t="s">
        <v>21</v>
      </c>
      <c r="L160" s="8" t="s">
        <v>21</v>
      </c>
      <c r="M160" s="8" t="s">
        <v>9</v>
      </c>
      <c r="N160" s="8" t="s">
        <v>21</v>
      </c>
      <c r="O160" s="8" t="s">
        <v>9</v>
      </c>
      <c r="P160" s="8" t="s">
        <v>9</v>
      </c>
      <c r="Q160" s="8" t="s">
        <v>21</v>
      </c>
      <c r="R160" s="62">
        <v>36</v>
      </c>
      <c r="S160" s="71">
        <f t="shared" si="51"/>
        <v>1320</v>
      </c>
    </row>
    <row r="161" spans="1:19" x14ac:dyDescent="0.25">
      <c r="A161" s="6" t="s">
        <v>361</v>
      </c>
      <c r="B161" s="25" t="s">
        <v>368</v>
      </c>
      <c r="C161" s="12" t="str">
        <f t="shared" si="45"/>
        <v>RADA: AR2</v>
      </c>
      <c r="D161" s="62">
        <v>264</v>
      </c>
      <c r="E161" s="23">
        <f t="shared" si="52"/>
        <v>40.68241476</v>
      </c>
      <c r="F161" s="23">
        <f t="shared" si="53"/>
        <v>16.076115510000001</v>
      </c>
      <c r="G161" s="23">
        <f t="shared" si="54"/>
        <v>654.01519890748898</v>
      </c>
      <c r="H161" s="50">
        <v>12.4</v>
      </c>
      <c r="I161" s="50">
        <v>4.9000000000000004</v>
      </c>
      <c r="J161" s="50">
        <f t="shared" si="47"/>
        <v>60.760000000000005</v>
      </c>
      <c r="K161" s="8" t="s">
        <v>21</v>
      </c>
      <c r="L161" s="8" t="s">
        <v>21</v>
      </c>
      <c r="M161" s="8" t="s">
        <v>9</v>
      </c>
      <c r="N161" s="8" t="s">
        <v>21</v>
      </c>
      <c r="O161" s="8" t="s">
        <v>9</v>
      </c>
      <c r="P161" s="8" t="s">
        <v>9</v>
      </c>
      <c r="Q161" s="8" t="s">
        <v>21</v>
      </c>
      <c r="R161" s="62">
        <v>36</v>
      </c>
      <c r="S161" s="71">
        <f t="shared" si="51"/>
        <v>1320</v>
      </c>
    </row>
    <row r="162" spans="1:19" x14ac:dyDescent="0.25">
      <c r="A162" s="6" t="s">
        <v>361</v>
      </c>
      <c r="B162" s="25" t="s">
        <v>370</v>
      </c>
      <c r="C162" s="12" t="str">
        <f t="shared" si="45"/>
        <v>RADA: Max Rayne</v>
      </c>
      <c r="D162" s="62">
        <v>264</v>
      </c>
      <c r="E162" s="23">
        <f t="shared" si="52"/>
        <v>41.010498750000004</v>
      </c>
      <c r="F162" s="23">
        <f t="shared" si="53"/>
        <v>17.716535460000003</v>
      </c>
      <c r="G162" s="23">
        <f t="shared" si="54"/>
        <v>726.56395533666091</v>
      </c>
      <c r="H162" s="50">
        <v>12.5</v>
      </c>
      <c r="I162" s="50">
        <v>5.4</v>
      </c>
      <c r="J162" s="50">
        <f t="shared" si="47"/>
        <v>67.5</v>
      </c>
      <c r="K162" s="8" t="s">
        <v>21</v>
      </c>
      <c r="L162" s="8" t="s">
        <v>21</v>
      </c>
      <c r="M162" s="8" t="s">
        <v>9</v>
      </c>
      <c r="N162" s="8" t="s">
        <v>21</v>
      </c>
      <c r="O162" s="8" t="s">
        <v>9</v>
      </c>
      <c r="P162" s="8" t="s">
        <v>9</v>
      </c>
      <c r="Q162" s="8" t="s">
        <v>21</v>
      </c>
      <c r="R162" s="62">
        <v>36</v>
      </c>
      <c r="S162" s="71">
        <f t="shared" si="51"/>
        <v>1320</v>
      </c>
    </row>
    <row r="163" spans="1:19" x14ac:dyDescent="0.25">
      <c r="A163" s="6" t="s">
        <v>361</v>
      </c>
      <c r="B163" s="25" t="s">
        <v>371</v>
      </c>
      <c r="C163" s="12" t="str">
        <f t="shared" si="45"/>
        <v>RADA: Ellen Terry</v>
      </c>
      <c r="D163" s="62">
        <v>264</v>
      </c>
      <c r="E163" s="23">
        <f t="shared" si="52"/>
        <v>26.246719200000001</v>
      </c>
      <c r="F163" s="23">
        <f t="shared" si="53"/>
        <v>31.824147029999999</v>
      </c>
      <c r="G163" s="23">
        <f t="shared" si="54"/>
        <v>835.279450875924</v>
      </c>
      <c r="H163" s="50">
        <v>8</v>
      </c>
      <c r="I163" s="50">
        <v>9.6999999999999993</v>
      </c>
      <c r="J163" s="50">
        <f t="shared" si="47"/>
        <v>77.599999999999994</v>
      </c>
      <c r="K163" s="8" t="s">
        <v>21</v>
      </c>
      <c r="L163" s="8" t="s">
        <v>21</v>
      </c>
      <c r="M163" s="8" t="s">
        <v>9</v>
      </c>
      <c r="N163" s="8" t="s">
        <v>21</v>
      </c>
      <c r="O163" s="8" t="s">
        <v>9</v>
      </c>
      <c r="P163" s="8" t="s">
        <v>9</v>
      </c>
      <c r="Q163" s="8" t="s">
        <v>21</v>
      </c>
      <c r="R163" s="62">
        <v>36</v>
      </c>
      <c r="S163" s="71">
        <f t="shared" si="51"/>
        <v>1320</v>
      </c>
    </row>
    <row r="164" spans="1:19" x14ac:dyDescent="0.25">
      <c r="A164" s="6" t="s">
        <v>361</v>
      </c>
      <c r="B164" s="25" t="s">
        <v>372</v>
      </c>
      <c r="C164" s="12" t="str">
        <f t="shared" si="45"/>
        <v>RADA: Henry Irving</v>
      </c>
      <c r="D164" s="62">
        <v>264</v>
      </c>
      <c r="E164" s="23">
        <f t="shared" si="52"/>
        <v>27.230971170000004</v>
      </c>
      <c r="F164" s="23">
        <f t="shared" si="53"/>
        <v>31.824147029999999</v>
      </c>
      <c r="G164" s="23">
        <f t="shared" si="54"/>
        <v>866.60243028377124</v>
      </c>
      <c r="H164" s="50">
        <v>8.3000000000000007</v>
      </c>
      <c r="I164" s="50">
        <v>9.6999999999999993</v>
      </c>
      <c r="J164" s="50">
        <f t="shared" si="47"/>
        <v>80.510000000000005</v>
      </c>
      <c r="K164" s="8" t="s">
        <v>21</v>
      </c>
      <c r="L164" s="8" t="s">
        <v>21</v>
      </c>
      <c r="M164" s="8" t="s">
        <v>9</v>
      </c>
      <c r="N164" s="8" t="s">
        <v>21</v>
      </c>
      <c r="O164" s="8" t="s">
        <v>9</v>
      </c>
      <c r="P164" s="8" t="s">
        <v>9</v>
      </c>
      <c r="Q164" s="8" t="s">
        <v>21</v>
      </c>
      <c r="R164" s="62">
        <v>36</v>
      </c>
      <c r="S164" s="71">
        <f t="shared" si="51"/>
        <v>1320</v>
      </c>
    </row>
    <row r="165" spans="1:19" x14ac:dyDescent="0.25">
      <c r="A165" s="6" t="s">
        <v>361</v>
      </c>
      <c r="B165" s="25" t="s">
        <v>375</v>
      </c>
      <c r="C165" s="12" t="str">
        <f t="shared" si="45"/>
        <v>RADA: Sarah Siddons</v>
      </c>
      <c r="D165" s="62">
        <v>264</v>
      </c>
      <c r="E165" s="23">
        <f t="shared" si="52"/>
        <v>30.643044666000002</v>
      </c>
      <c r="F165" s="23">
        <f t="shared" si="53"/>
        <v>31.824147029999999</v>
      </c>
      <c r="G165" s="23">
        <f t="shared" si="54"/>
        <v>975.18875889764126</v>
      </c>
      <c r="H165" s="50">
        <v>9.34</v>
      </c>
      <c r="I165" s="50">
        <v>9.6999999999999993</v>
      </c>
      <c r="J165" s="50">
        <f t="shared" si="47"/>
        <v>90.597999999999999</v>
      </c>
      <c r="K165" s="8" t="s">
        <v>21</v>
      </c>
      <c r="L165" s="8" t="s">
        <v>21</v>
      </c>
      <c r="M165" s="8" t="s">
        <v>9</v>
      </c>
      <c r="N165" s="8" t="s">
        <v>21</v>
      </c>
      <c r="O165" s="8" t="s">
        <v>9</v>
      </c>
      <c r="P165" s="8" t="s">
        <v>9</v>
      </c>
      <c r="Q165" s="8" t="s">
        <v>21</v>
      </c>
      <c r="R165" s="62">
        <v>36</v>
      </c>
      <c r="S165" s="71">
        <f t="shared" si="51"/>
        <v>1320</v>
      </c>
    </row>
    <row r="166" spans="1:19" x14ac:dyDescent="0.25">
      <c r="A166" s="6" t="s">
        <v>361</v>
      </c>
      <c r="B166" s="25" t="s">
        <v>376</v>
      </c>
      <c r="C166" s="12" t="str">
        <f t="shared" si="45"/>
        <v>RADA: David Garrick</v>
      </c>
      <c r="D166" s="62">
        <v>264</v>
      </c>
      <c r="E166" s="23">
        <f t="shared" si="52"/>
        <v>28.215223139999999</v>
      </c>
      <c r="F166" s="23">
        <f t="shared" si="53"/>
        <v>31.16797905</v>
      </c>
      <c r="G166" s="23">
        <f t="shared" si="54"/>
        <v>879.41148371859515</v>
      </c>
      <c r="H166" s="50">
        <v>8.6</v>
      </c>
      <c r="I166" s="50">
        <v>9.5</v>
      </c>
      <c r="J166" s="50">
        <f t="shared" si="47"/>
        <v>81.7</v>
      </c>
      <c r="K166" s="8" t="s">
        <v>21</v>
      </c>
      <c r="L166" s="8" t="s">
        <v>21</v>
      </c>
      <c r="M166" s="8" t="s">
        <v>9</v>
      </c>
      <c r="N166" s="8" t="s">
        <v>21</v>
      </c>
      <c r="O166" s="8" t="s">
        <v>21</v>
      </c>
      <c r="P166" s="8" t="s">
        <v>9</v>
      </c>
      <c r="Q166" s="8" t="s">
        <v>21</v>
      </c>
      <c r="R166" s="62">
        <v>36</v>
      </c>
      <c r="S166" s="71">
        <f t="shared" si="51"/>
        <v>1320</v>
      </c>
    </row>
    <row r="167" spans="1:19" x14ac:dyDescent="0.25">
      <c r="A167" s="6" t="s">
        <v>361</v>
      </c>
      <c r="B167" s="25" t="s">
        <v>380</v>
      </c>
      <c r="C167" s="12" t="str">
        <f t="shared" si="45"/>
        <v>RADA: Training Suite</v>
      </c>
      <c r="D167" s="62">
        <v>264</v>
      </c>
      <c r="E167" s="23">
        <f t="shared" si="52"/>
        <v>26.246719200000001</v>
      </c>
      <c r="F167" s="23">
        <f t="shared" si="53"/>
        <v>24.606299249999999</v>
      </c>
      <c r="G167" s="23">
        <f t="shared" si="54"/>
        <v>645.83462696592062</v>
      </c>
      <c r="H167" s="50">
        <v>8</v>
      </c>
      <c r="I167" s="50">
        <v>7.5</v>
      </c>
      <c r="J167" s="50">
        <f t="shared" si="47"/>
        <v>60</v>
      </c>
      <c r="K167" s="8" t="s">
        <v>21</v>
      </c>
      <c r="L167" s="8" t="s">
        <v>21</v>
      </c>
      <c r="M167" s="8" t="s">
        <v>9</v>
      </c>
      <c r="N167" s="8" t="s">
        <v>21</v>
      </c>
      <c r="O167" s="8" t="s">
        <v>9</v>
      </c>
      <c r="P167" s="8" t="s">
        <v>21</v>
      </c>
      <c r="Q167" s="8" t="s">
        <v>21</v>
      </c>
      <c r="R167" s="62">
        <v>36</v>
      </c>
      <c r="S167" s="71">
        <f t="shared" si="51"/>
        <v>1320</v>
      </c>
    </row>
    <row r="168" spans="1:19" x14ac:dyDescent="0.25">
      <c r="A168" s="6" t="s">
        <v>361</v>
      </c>
      <c r="B168" s="25" t="s">
        <v>89</v>
      </c>
      <c r="C168" s="12" t="str">
        <f t="shared" ref="C168:C199" si="55">A168&amp;": "&amp;B168</f>
        <v>RADA: Studio 3</v>
      </c>
      <c r="D168" s="62">
        <v>264</v>
      </c>
      <c r="E168" s="23">
        <f t="shared" si="52"/>
        <v>22.965879300000001</v>
      </c>
      <c r="F168" s="23">
        <f t="shared" si="53"/>
        <v>19.685039400000001</v>
      </c>
      <c r="G168" s="23">
        <f t="shared" si="54"/>
        <v>452.08423887614447</v>
      </c>
      <c r="H168" s="50">
        <v>7</v>
      </c>
      <c r="I168" s="50">
        <v>6</v>
      </c>
      <c r="J168" s="50">
        <f t="shared" si="47"/>
        <v>42</v>
      </c>
      <c r="K168" s="8" t="s">
        <v>21</v>
      </c>
      <c r="L168" s="8" t="s">
        <v>21</v>
      </c>
      <c r="M168" s="8" t="s">
        <v>21</v>
      </c>
      <c r="N168" s="8" t="s">
        <v>21</v>
      </c>
      <c r="O168" s="8" t="s">
        <v>21</v>
      </c>
      <c r="P168" s="8" t="s">
        <v>9</v>
      </c>
      <c r="Q168" s="8" t="s">
        <v>21</v>
      </c>
      <c r="R168" s="62">
        <v>36</v>
      </c>
      <c r="S168" s="71">
        <f t="shared" si="51"/>
        <v>1320</v>
      </c>
    </row>
    <row r="169" spans="1:19" x14ac:dyDescent="0.25">
      <c r="A169" s="6" t="s">
        <v>361</v>
      </c>
      <c r="B169" s="25" t="s">
        <v>383</v>
      </c>
      <c r="C169" s="12" t="str">
        <f t="shared" si="55"/>
        <v>RADA: Nancy Diguid Room</v>
      </c>
      <c r="D169" s="62">
        <v>264</v>
      </c>
      <c r="E169" s="23">
        <f t="shared" si="52"/>
        <v>22.965879300000001</v>
      </c>
      <c r="F169" s="23">
        <f t="shared" si="53"/>
        <v>9.8425197000000004</v>
      </c>
      <c r="G169" s="23">
        <f t="shared" si="54"/>
        <v>226.04211943807223</v>
      </c>
      <c r="H169" s="50">
        <v>7</v>
      </c>
      <c r="I169" s="50">
        <v>3</v>
      </c>
      <c r="J169" s="50">
        <f t="shared" si="47"/>
        <v>21</v>
      </c>
      <c r="K169" s="8" t="s">
        <v>21</v>
      </c>
      <c r="L169" s="8" t="s">
        <v>21</v>
      </c>
      <c r="M169" s="8" t="s">
        <v>21</v>
      </c>
      <c r="N169" s="8" t="s">
        <v>21</v>
      </c>
      <c r="O169" s="8" t="s">
        <v>21</v>
      </c>
      <c r="P169" s="8" t="s">
        <v>21</v>
      </c>
      <c r="Q169" s="8" t="s">
        <v>21</v>
      </c>
      <c r="R169" s="62">
        <v>36</v>
      </c>
      <c r="S169" s="71">
        <f t="shared" si="51"/>
        <v>1320</v>
      </c>
    </row>
    <row r="170" spans="1:19" x14ac:dyDescent="0.25">
      <c r="A170" s="6" t="s">
        <v>724</v>
      </c>
      <c r="B170" s="25" t="s">
        <v>733</v>
      </c>
      <c r="C170" s="12" t="str">
        <f t="shared" si="55"/>
        <v>Sadler's Wells: The Kahn</v>
      </c>
      <c r="D170" s="62">
        <v>276</v>
      </c>
      <c r="E170" s="23"/>
      <c r="F170" s="23"/>
      <c r="G170" s="23"/>
      <c r="H170" s="50">
        <v>10</v>
      </c>
      <c r="I170" s="50">
        <v>6</v>
      </c>
      <c r="J170" s="50">
        <f t="shared" si="47"/>
        <v>60</v>
      </c>
      <c r="K170" s="25" t="s">
        <v>9</v>
      </c>
      <c r="L170" s="25" t="s">
        <v>9</v>
      </c>
      <c r="M170" s="25" t="s">
        <v>21</v>
      </c>
      <c r="N170" s="25" t="s">
        <v>21</v>
      </c>
      <c r="O170" s="25" t="s">
        <v>21</v>
      </c>
      <c r="P170" s="25" t="s">
        <v>21</v>
      </c>
      <c r="Q170" s="25" t="s">
        <v>21</v>
      </c>
      <c r="R170" s="71">
        <f>D170/8</f>
        <v>34.5</v>
      </c>
      <c r="S170" s="62">
        <v>1134</v>
      </c>
    </row>
    <row r="171" spans="1:19" x14ac:dyDescent="0.25">
      <c r="A171" s="6" t="s">
        <v>420</v>
      </c>
      <c r="B171" s="25" t="s">
        <v>589</v>
      </c>
      <c r="C171" s="12" t="str">
        <f t="shared" si="55"/>
        <v>Diorama Arts Studios: Sunrise Room</v>
      </c>
      <c r="D171" s="62">
        <v>280</v>
      </c>
      <c r="E171" s="13">
        <v>33</v>
      </c>
      <c r="F171" s="13">
        <f>I171*3.2808399</f>
        <v>27.887139150000003</v>
      </c>
      <c r="G171" s="14">
        <f t="shared" ref="G171:G192" si="56">E171*F171</f>
        <v>920.27559195000015</v>
      </c>
      <c r="H171" s="50">
        <v>10</v>
      </c>
      <c r="I171" s="50">
        <v>8.5</v>
      </c>
      <c r="J171" s="50">
        <f t="shared" si="47"/>
        <v>85</v>
      </c>
      <c r="K171" s="8" t="s">
        <v>9</v>
      </c>
      <c r="L171" s="8" t="s">
        <v>21</v>
      </c>
      <c r="M171" s="8" t="s">
        <v>21</v>
      </c>
      <c r="N171" s="8" t="s">
        <v>21</v>
      </c>
      <c r="O171" s="8" t="s">
        <v>21</v>
      </c>
      <c r="P171" s="8" t="s">
        <v>21</v>
      </c>
      <c r="Q171" s="8" t="s">
        <v>21</v>
      </c>
      <c r="R171" s="71">
        <f>D171/8</f>
        <v>35</v>
      </c>
      <c r="S171" s="71">
        <f>D171*5</f>
        <v>1400</v>
      </c>
    </row>
    <row r="172" spans="1:19" x14ac:dyDescent="0.25">
      <c r="A172" s="21" t="s">
        <v>148</v>
      </c>
      <c r="B172" s="21" t="s">
        <v>69</v>
      </c>
      <c r="C172" s="12" t="str">
        <f t="shared" si="55"/>
        <v>Dragon Hall: Purple Room</v>
      </c>
      <c r="D172" s="74">
        <v>280</v>
      </c>
      <c r="E172" s="12">
        <v>17</v>
      </c>
      <c r="F172" s="12">
        <v>14.1</v>
      </c>
      <c r="G172" s="17">
        <f t="shared" si="56"/>
        <v>239.7</v>
      </c>
      <c r="H172" s="37">
        <v>5.2</v>
      </c>
      <c r="I172" s="37">
        <v>4.3</v>
      </c>
      <c r="J172" s="37">
        <f t="shared" ref="J172:J203" si="57">H172*I172</f>
        <v>22.36</v>
      </c>
      <c r="K172" s="23" t="s">
        <v>9</v>
      </c>
      <c r="L172" s="23" t="s">
        <v>21</v>
      </c>
      <c r="M172" s="23" t="s">
        <v>9</v>
      </c>
      <c r="N172" s="23" t="s">
        <v>21</v>
      </c>
      <c r="O172" s="23" t="s">
        <v>21</v>
      </c>
      <c r="P172" s="23" t="s">
        <v>21</v>
      </c>
      <c r="Q172" s="23" t="s">
        <v>21</v>
      </c>
      <c r="R172" s="71">
        <f>D172/8</f>
        <v>35</v>
      </c>
      <c r="S172" s="71">
        <f>D172*5</f>
        <v>1400</v>
      </c>
    </row>
    <row r="173" spans="1:19" x14ac:dyDescent="0.25">
      <c r="A173" s="6" t="s">
        <v>479</v>
      </c>
      <c r="B173" s="8" t="s">
        <v>108</v>
      </c>
      <c r="C173" s="12" t="str">
        <f t="shared" si="55"/>
        <v>Pembroke House Hall: Lower Hall</v>
      </c>
      <c r="D173" s="71">
        <f>R173*8</f>
        <v>280</v>
      </c>
      <c r="E173" s="13">
        <f t="shared" ref="E173:F180" si="58">H173*3.2808399</f>
        <v>39.370078800000002</v>
      </c>
      <c r="F173" s="13">
        <f t="shared" si="58"/>
        <v>49.212598499999999</v>
      </c>
      <c r="G173" s="14">
        <f t="shared" si="56"/>
        <v>1937.5038808977617</v>
      </c>
      <c r="H173" s="50">
        <v>12</v>
      </c>
      <c r="I173" s="50">
        <v>15</v>
      </c>
      <c r="J173" s="50">
        <f t="shared" si="57"/>
        <v>180</v>
      </c>
      <c r="K173" s="8" t="s">
        <v>21</v>
      </c>
      <c r="L173" s="8" t="s">
        <v>21</v>
      </c>
      <c r="M173" s="8" t="s">
        <v>21</v>
      </c>
      <c r="N173" s="8" t="s">
        <v>21</v>
      </c>
      <c r="O173" s="8" t="s">
        <v>9</v>
      </c>
      <c r="P173" s="8" t="s">
        <v>21</v>
      </c>
      <c r="Q173" s="8" t="s">
        <v>21</v>
      </c>
      <c r="R173" s="62">
        <v>35</v>
      </c>
      <c r="S173" s="71">
        <f>D173*5</f>
        <v>1400</v>
      </c>
    </row>
    <row r="174" spans="1:19" x14ac:dyDescent="0.25">
      <c r="A174" s="21" t="s">
        <v>81</v>
      </c>
      <c r="B174" s="12" t="s">
        <v>90</v>
      </c>
      <c r="C174" s="12" t="str">
        <f t="shared" si="55"/>
        <v>Artsadmin: Fire Room</v>
      </c>
      <c r="D174" s="74">
        <f>240*1.2</f>
        <v>288</v>
      </c>
      <c r="E174" s="17">
        <f t="shared" si="58"/>
        <v>39.370078800000002</v>
      </c>
      <c r="F174" s="17">
        <f t="shared" si="58"/>
        <v>19.685039400000001</v>
      </c>
      <c r="G174" s="17">
        <f t="shared" si="56"/>
        <v>775.00155235910483</v>
      </c>
      <c r="H174" s="37">
        <v>12</v>
      </c>
      <c r="I174" s="37">
        <v>6</v>
      </c>
      <c r="J174" s="37">
        <f t="shared" si="57"/>
        <v>72</v>
      </c>
      <c r="K174" s="12" t="s">
        <v>9</v>
      </c>
      <c r="L174" s="12" t="s">
        <v>9</v>
      </c>
      <c r="M174" s="12" t="s">
        <v>21</v>
      </c>
      <c r="N174" s="12" t="s">
        <v>21</v>
      </c>
      <c r="O174" s="12" t="s">
        <v>21</v>
      </c>
      <c r="P174" s="12" t="s">
        <v>9</v>
      </c>
      <c r="Q174" s="12" t="s">
        <v>21</v>
      </c>
      <c r="R174" s="73">
        <f>D174/5</f>
        <v>57.6</v>
      </c>
      <c r="S174" s="74">
        <v>980</v>
      </c>
    </row>
    <row r="175" spans="1:19" x14ac:dyDescent="0.25">
      <c r="A175" s="21" t="s">
        <v>331</v>
      </c>
      <c r="B175" s="12" t="s">
        <v>92</v>
      </c>
      <c r="C175" s="12" t="str">
        <f t="shared" si="55"/>
        <v>Pineapple: Studio 5</v>
      </c>
      <c r="D175" s="71">
        <f t="shared" ref="D175:D180" si="59">R175*8</f>
        <v>288</v>
      </c>
      <c r="E175" s="23">
        <f t="shared" si="58"/>
        <v>19.685039400000001</v>
      </c>
      <c r="F175" s="23">
        <f t="shared" si="58"/>
        <v>26.246719200000001</v>
      </c>
      <c r="G175" s="23">
        <f t="shared" si="56"/>
        <v>516.66770157273652</v>
      </c>
      <c r="H175" s="37">
        <v>6</v>
      </c>
      <c r="I175" s="37">
        <v>8</v>
      </c>
      <c r="J175" s="37">
        <f t="shared" si="57"/>
        <v>48</v>
      </c>
      <c r="K175" s="12" t="s">
        <v>21</v>
      </c>
      <c r="L175" s="12" t="s">
        <v>21</v>
      </c>
      <c r="M175" s="12" t="s">
        <v>9</v>
      </c>
      <c r="N175" s="12" t="s">
        <v>21</v>
      </c>
      <c r="O175" s="12" t="s">
        <v>9</v>
      </c>
      <c r="P175" s="12" t="s">
        <v>9</v>
      </c>
      <c r="Q175" s="12" t="s">
        <v>9</v>
      </c>
      <c r="R175" s="62">
        <v>36</v>
      </c>
      <c r="S175" s="71">
        <f>D175*5</f>
        <v>1440</v>
      </c>
    </row>
    <row r="176" spans="1:19" x14ac:dyDescent="0.25">
      <c r="A176" s="21" t="s">
        <v>331</v>
      </c>
      <c r="B176" s="12" t="s">
        <v>161</v>
      </c>
      <c r="C176" s="12" t="str">
        <f t="shared" si="55"/>
        <v>Pineapple: Studio 6</v>
      </c>
      <c r="D176" s="71">
        <f t="shared" si="59"/>
        <v>288</v>
      </c>
      <c r="E176" s="23">
        <f t="shared" si="58"/>
        <v>19.685039400000001</v>
      </c>
      <c r="F176" s="23">
        <f t="shared" si="58"/>
        <v>26.246719200000001</v>
      </c>
      <c r="G176" s="23">
        <f t="shared" si="56"/>
        <v>516.66770157273652</v>
      </c>
      <c r="H176" s="37">
        <v>6</v>
      </c>
      <c r="I176" s="37">
        <v>8</v>
      </c>
      <c r="J176" s="37">
        <f t="shared" si="57"/>
        <v>48</v>
      </c>
      <c r="K176" s="12" t="s">
        <v>21</v>
      </c>
      <c r="L176" s="12" t="s">
        <v>21</v>
      </c>
      <c r="M176" s="12" t="s">
        <v>9</v>
      </c>
      <c r="N176" s="12" t="s">
        <v>21</v>
      </c>
      <c r="O176" s="12" t="s">
        <v>9</v>
      </c>
      <c r="P176" s="12" t="s">
        <v>9</v>
      </c>
      <c r="Q176" s="12" t="s">
        <v>9</v>
      </c>
      <c r="R176" s="62">
        <v>36</v>
      </c>
      <c r="S176" s="71">
        <f>D176*5</f>
        <v>1440</v>
      </c>
    </row>
    <row r="177" spans="1:19" x14ac:dyDescent="0.25">
      <c r="A177" s="6" t="s">
        <v>702</v>
      </c>
      <c r="B177" s="25" t="s">
        <v>708</v>
      </c>
      <c r="C177" s="12" t="str">
        <f t="shared" si="55"/>
        <v>Rooms at the Arts: Front Room</v>
      </c>
      <c r="D177" s="71">
        <f t="shared" si="59"/>
        <v>288</v>
      </c>
      <c r="E177" s="23">
        <f t="shared" si="58"/>
        <v>35.334645723000001</v>
      </c>
      <c r="F177" s="23">
        <f t="shared" si="58"/>
        <v>22.637795310000001</v>
      </c>
      <c r="G177" s="23">
        <f t="shared" si="56"/>
        <v>799.89847722864101</v>
      </c>
      <c r="H177" s="50">
        <v>10.77</v>
      </c>
      <c r="I177" s="50">
        <v>6.9</v>
      </c>
      <c r="J177" s="50">
        <f t="shared" si="57"/>
        <v>74.313000000000002</v>
      </c>
      <c r="K177" s="25" t="s">
        <v>21</v>
      </c>
      <c r="L177" s="25" t="s">
        <v>21</v>
      </c>
      <c r="M177" s="25" t="s">
        <v>21</v>
      </c>
      <c r="N177" s="25" t="s">
        <v>21</v>
      </c>
      <c r="O177" s="25" t="s">
        <v>21</v>
      </c>
      <c r="P177" s="25" t="s">
        <v>21</v>
      </c>
      <c r="Q177" s="25" t="s">
        <v>21</v>
      </c>
      <c r="R177" s="62">
        <f>30*1.2</f>
        <v>36</v>
      </c>
      <c r="S177" s="62">
        <f>1200*1.2</f>
        <v>1440</v>
      </c>
    </row>
    <row r="178" spans="1:19" x14ac:dyDescent="0.25">
      <c r="A178" s="6" t="s">
        <v>702</v>
      </c>
      <c r="B178" s="25" t="s">
        <v>709</v>
      </c>
      <c r="C178" s="12" t="str">
        <f t="shared" si="55"/>
        <v>Rooms at the Arts: Pigeon Loft</v>
      </c>
      <c r="D178" s="71">
        <f t="shared" si="59"/>
        <v>288</v>
      </c>
      <c r="E178" s="23">
        <f t="shared" si="58"/>
        <v>22.965879300000001</v>
      </c>
      <c r="F178" s="23">
        <f t="shared" si="58"/>
        <v>34.940944935000005</v>
      </c>
      <c r="G178" s="23">
        <f t="shared" si="56"/>
        <v>802.44952400515649</v>
      </c>
      <c r="H178" s="50">
        <v>7</v>
      </c>
      <c r="I178" s="50">
        <v>10.65</v>
      </c>
      <c r="J178" s="50">
        <f t="shared" si="57"/>
        <v>74.55</v>
      </c>
      <c r="K178" s="25" t="s">
        <v>21</v>
      </c>
      <c r="L178" s="25" t="s">
        <v>21</v>
      </c>
      <c r="M178" s="25" t="s">
        <v>21</v>
      </c>
      <c r="N178" s="25" t="s">
        <v>21</v>
      </c>
      <c r="O178" s="25" t="s">
        <v>21</v>
      </c>
      <c r="P178" s="25" t="s">
        <v>21</v>
      </c>
      <c r="Q178" s="25" t="s">
        <v>21</v>
      </c>
      <c r="R178" s="62">
        <f>30*1.2</f>
        <v>36</v>
      </c>
      <c r="S178" s="62">
        <f>1200*1.2</f>
        <v>1440</v>
      </c>
    </row>
    <row r="179" spans="1:19" x14ac:dyDescent="0.25">
      <c r="A179" s="6" t="s">
        <v>710</v>
      </c>
      <c r="B179" s="25" t="s">
        <v>717</v>
      </c>
      <c r="C179" s="12" t="str">
        <f t="shared" si="55"/>
        <v>Royal Academy of Dance: Bedells</v>
      </c>
      <c r="D179" s="71">
        <f t="shared" si="59"/>
        <v>288</v>
      </c>
      <c r="E179" s="23">
        <f t="shared" si="58"/>
        <v>20.997375360000003</v>
      </c>
      <c r="F179" s="23">
        <f t="shared" si="58"/>
        <v>47.90026254</v>
      </c>
      <c r="G179" s="23">
        <f t="shared" si="56"/>
        <v>1005.7797923949272</v>
      </c>
      <c r="H179" s="50">
        <v>6.4</v>
      </c>
      <c r="I179" s="50">
        <v>14.6</v>
      </c>
      <c r="J179" s="50">
        <f t="shared" si="57"/>
        <v>93.44</v>
      </c>
      <c r="K179" s="25" t="s">
        <v>9</v>
      </c>
      <c r="L179" s="25" t="s">
        <v>9</v>
      </c>
      <c r="M179" s="25" t="s">
        <v>9</v>
      </c>
      <c r="N179" s="25" t="s">
        <v>21</v>
      </c>
      <c r="O179" s="25" t="s">
        <v>9</v>
      </c>
      <c r="P179" s="25" t="s">
        <v>21</v>
      </c>
      <c r="Q179" s="25" t="s">
        <v>9</v>
      </c>
      <c r="R179" s="62">
        <v>36</v>
      </c>
      <c r="S179" s="71">
        <f>D179*5</f>
        <v>1440</v>
      </c>
    </row>
    <row r="180" spans="1:19" x14ac:dyDescent="0.25">
      <c r="A180" s="6" t="s">
        <v>710</v>
      </c>
      <c r="B180" s="25" t="s">
        <v>718</v>
      </c>
      <c r="C180" s="12" t="str">
        <f t="shared" si="55"/>
        <v>Royal Academy of Dance: Benesh</v>
      </c>
      <c r="D180" s="71">
        <f t="shared" si="59"/>
        <v>288</v>
      </c>
      <c r="E180" s="23">
        <f t="shared" si="58"/>
        <v>20.997375360000003</v>
      </c>
      <c r="F180" s="23">
        <f t="shared" si="58"/>
        <v>47.90026254</v>
      </c>
      <c r="G180" s="23">
        <f t="shared" si="56"/>
        <v>1005.7797923949272</v>
      </c>
      <c r="H180" s="50">
        <v>6.4</v>
      </c>
      <c r="I180" s="50">
        <v>14.6</v>
      </c>
      <c r="J180" s="50">
        <f t="shared" si="57"/>
        <v>93.44</v>
      </c>
      <c r="K180" s="25" t="s">
        <v>9</v>
      </c>
      <c r="L180" s="25" t="s">
        <v>9</v>
      </c>
      <c r="M180" s="25" t="s">
        <v>9</v>
      </c>
      <c r="N180" s="25" t="s">
        <v>21</v>
      </c>
      <c r="O180" s="25" t="s">
        <v>9</v>
      </c>
      <c r="P180" s="25" t="s">
        <v>21</v>
      </c>
      <c r="Q180" s="25" t="s">
        <v>9</v>
      </c>
      <c r="R180" s="62">
        <v>36</v>
      </c>
      <c r="S180" s="71">
        <f>D180*5</f>
        <v>1440</v>
      </c>
    </row>
    <row r="181" spans="1:19" x14ac:dyDescent="0.25">
      <c r="A181" s="21" t="s">
        <v>116</v>
      </c>
      <c r="B181" s="21" t="s">
        <v>124</v>
      </c>
      <c r="C181" s="12" t="str">
        <f t="shared" si="55"/>
        <v>Cecil Sharp House: Trefusis Hall</v>
      </c>
      <c r="D181" s="74">
        <v>300</v>
      </c>
      <c r="E181" s="23">
        <v>45</v>
      </c>
      <c r="F181" s="23">
        <v>27</v>
      </c>
      <c r="G181" s="23">
        <f t="shared" si="56"/>
        <v>1215</v>
      </c>
      <c r="H181" s="51">
        <f>E181*0.3048</f>
        <v>13.716000000000001</v>
      </c>
      <c r="I181" s="51">
        <f>F181*0.3048</f>
        <v>8.2295999999999996</v>
      </c>
      <c r="J181" s="51">
        <f t="shared" si="57"/>
        <v>112.8771936</v>
      </c>
      <c r="K181" s="21" t="s">
        <v>9</v>
      </c>
      <c r="L181" s="21" t="s">
        <v>21</v>
      </c>
      <c r="M181" s="21" t="s">
        <v>21</v>
      </c>
      <c r="N181" s="21" t="s">
        <v>21</v>
      </c>
      <c r="O181" s="21" t="s">
        <v>9</v>
      </c>
      <c r="P181" s="21" t="s">
        <v>9</v>
      </c>
      <c r="Q181" s="21" t="s">
        <v>9</v>
      </c>
      <c r="R181" s="73">
        <f>D181/8</f>
        <v>37.5</v>
      </c>
      <c r="S181" s="74">
        <v>1200</v>
      </c>
    </row>
    <row r="182" spans="1:19" x14ac:dyDescent="0.25">
      <c r="A182" s="6" t="s">
        <v>361</v>
      </c>
      <c r="B182" s="25" t="s">
        <v>378</v>
      </c>
      <c r="C182" s="12" t="str">
        <f t="shared" si="55"/>
        <v>RADA: Wolfson Gielgud</v>
      </c>
      <c r="D182" s="62">
        <v>300</v>
      </c>
      <c r="E182" s="23">
        <f t="shared" ref="E182:F187" si="60">H182*3.2808399</f>
        <v>27.887139150000003</v>
      </c>
      <c r="F182" s="23">
        <f t="shared" si="60"/>
        <v>22.965879300000001</v>
      </c>
      <c r="G182" s="23">
        <f t="shared" si="56"/>
        <v>640.45267174120465</v>
      </c>
      <c r="H182" s="50">
        <v>8.5</v>
      </c>
      <c r="I182" s="50">
        <v>7</v>
      </c>
      <c r="J182" s="50">
        <f t="shared" si="57"/>
        <v>59.5</v>
      </c>
      <c r="K182" s="8" t="s">
        <v>21</v>
      </c>
      <c r="L182" s="8" t="s">
        <v>21</v>
      </c>
      <c r="M182" s="8" t="s">
        <v>9</v>
      </c>
      <c r="N182" s="8" t="s">
        <v>21</v>
      </c>
      <c r="O182" s="8" t="s">
        <v>9</v>
      </c>
      <c r="P182" s="8" t="s">
        <v>9</v>
      </c>
      <c r="Q182" s="8" t="s">
        <v>21</v>
      </c>
      <c r="R182" s="62">
        <v>42</v>
      </c>
      <c r="S182" s="71">
        <f>D182*5</f>
        <v>1500</v>
      </c>
    </row>
    <row r="183" spans="1:19" x14ac:dyDescent="0.25">
      <c r="A183" s="6" t="s">
        <v>361</v>
      </c>
      <c r="B183" s="25" t="s">
        <v>100</v>
      </c>
      <c r="C183" s="12" t="str">
        <f t="shared" si="55"/>
        <v>RADA: Studio 1</v>
      </c>
      <c r="D183" s="62">
        <v>300</v>
      </c>
      <c r="E183" s="23">
        <f t="shared" si="60"/>
        <v>36.089238899999998</v>
      </c>
      <c r="F183" s="23">
        <f t="shared" si="60"/>
        <v>19.685039400000001</v>
      </c>
      <c r="G183" s="23">
        <f t="shared" si="56"/>
        <v>710.41808966251267</v>
      </c>
      <c r="H183" s="50">
        <v>11</v>
      </c>
      <c r="I183" s="50">
        <v>6</v>
      </c>
      <c r="J183" s="50">
        <f t="shared" si="57"/>
        <v>66</v>
      </c>
      <c r="K183" s="8" t="s">
        <v>21</v>
      </c>
      <c r="L183" s="8" t="s">
        <v>21</v>
      </c>
      <c r="M183" s="8" t="s">
        <v>21</v>
      </c>
      <c r="N183" s="8" t="s">
        <v>21</v>
      </c>
      <c r="O183" s="8" t="s">
        <v>21</v>
      </c>
      <c r="P183" s="8" t="s">
        <v>9</v>
      </c>
      <c r="Q183" s="8" t="s">
        <v>9</v>
      </c>
      <c r="R183" s="62">
        <v>42</v>
      </c>
      <c r="S183" s="71">
        <f>D183*5</f>
        <v>1500</v>
      </c>
    </row>
    <row r="184" spans="1:19" x14ac:dyDescent="0.25">
      <c r="A184" s="6" t="s">
        <v>361</v>
      </c>
      <c r="B184" s="25" t="s">
        <v>101</v>
      </c>
      <c r="C184" s="12" t="str">
        <f t="shared" si="55"/>
        <v>RADA: Studio 2</v>
      </c>
      <c r="D184" s="62">
        <v>300</v>
      </c>
      <c r="E184" s="23">
        <f t="shared" si="60"/>
        <v>26.246719200000001</v>
      </c>
      <c r="F184" s="23">
        <f t="shared" si="60"/>
        <v>29.527559100000001</v>
      </c>
      <c r="G184" s="23">
        <f t="shared" si="56"/>
        <v>775.00155235910483</v>
      </c>
      <c r="H184" s="50">
        <v>8</v>
      </c>
      <c r="I184" s="50">
        <v>9</v>
      </c>
      <c r="J184" s="50">
        <f t="shared" si="57"/>
        <v>72</v>
      </c>
      <c r="K184" s="8" t="s">
        <v>21</v>
      </c>
      <c r="L184" s="8" t="s">
        <v>21</v>
      </c>
      <c r="M184" s="8" t="s">
        <v>21</v>
      </c>
      <c r="N184" s="8" t="s">
        <v>21</v>
      </c>
      <c r="O184" s="8" t="s">
        <v>21</v>
      </c>
      <c r="P184" s="8" t="s">
        <v>9</v>
      </c>
      <c r="Q184" s="8" t="s">
        <v>9</v>
      </c>
      <c r="R184" s="62">
        <v>42</v>
      </c>
      <c r="S184" s="71">
        <f>D184*5</f>
        <v>1500</v>
      </c>
    </row>
    <row r="185" spans="1:19" x14ac:dyDescent="0.25">
      <c r="A185" s="6" t="s">
        <v>485</v>
      </c>
      <c r="B185" s="8" t="s">
        <v>491</v>
      </c>
      <c r="C185" s="12" t="str">
        <f t="shared" si="55"/>
        <v>Paddington Arts Centre: Pyramid Room</v>
      </c>
      <c r="D185" s="71">
        <f>R185*8</f>
        <v>304</v>
      </c>
      <c r="E185" s="13">
        <f t="shared" si="60"/>
        <v>30.183727080000001</v>
      </c>
      <c r="F185" s="13">
        <f t="shared" si="60"/>
        <v>29.855643090000001</v>
      </c>
      <c r="G185" s="14">
        <f t="shared" si="56"/>
        <v>901.15458282644795</v>
      </c>
      <c r="H185" s="50">
        <v>9.1999999999999993</v>
      </c>
      <c r="I185" s="50">
        <v>9.1</v>
      </c>
      <c r="J185" s="50">
        <f t="shared" si="57"/>
        <v>83.719999999999985</v>
      </c>
      <c r="K185" s="8" t="s">
        <v>21</v>
      </c>
      <c r="L185" s="8" t="s">
        <v>21</v>
      </c>
      <c r="M185" s="8" t="s">
        <v>21</v>
      </c>
      <c r="N185" s="8" t="s">
        <v>21</v>
      </c>
      <c r="O185" s="8" t="s">
        <v>21</v>
      </c>
      <c r="P185" s="8" t="s">
        <v>21</v>
      </c>
      <c r="Q185" s="8" t="s">
        <v>21</v>
      </c>
      <c r="R185" s="62">
        <v>38</v>
      </c>
      <c r="S185" s="71">
        <f>D185*5</f>
        <v>1520</v>
      </c>
    </row>
    <row r="186" spans="1:19" x14ac:dyDescent="0.25">
      <c r="A186" s="12" t="s">
        <v>153</v>
      </c>
      <c r="B186" s="21" t="s">
        <v>89</v>
      </c>
      <c r="C186" s="12" t="str">
        <f t="shared" si="55"/>
        <v>Danceworks: Studio 3</v>
      </c>
      <c r="D186" s="74">
        <v>318</v>
      </c>
      <c r="E186" s="23">
        <f t="shared" si="60"/>
        <v>31.824147029999999</v>
      </c>
      <c r="F186" s="23">
        <f t="shared" si="60"/>
        <v>20.013123390000001</v>
      </c>
      <c r="G186" s="17">
        <f t="shared" si="56"/>
        <v>636.90058129289207</v>
      </c>
      <c r="H186" s="51">
        <v>9.6999999999999993</v>
      </c>
      <c r="I186" s="51">
        <v>6.1</v>
      </c>
      <c r="J186" s="37">
        <f t="shared" si="57"/>
        <v>59.169999999999995</v>
      </c>
      <c r="K186" s="23" t="s">
        <v>21</v>
      </c>
      <c r="L186" s="23" t="s">
        <v>21</v>
      </c>
      <c r="M186" s="23" t="s">
        <v>9</v>
      </c>
      <c r="N186" s="23" t="s">
        <v>21</v>
      </c>
      <c r="O186" s="23" t="s">
        <v>9</v>
      </c>
      <c r="P186" s="23" t="s">
        <v>9</v>
      </c>
      <c r="Q186" s="23" t="s">
        <v>9</v>
      </c>
      <c r="R186" s="74">
        <v>42</v>
      </c>
      <c r="S186" s="74">
        <v>1500</v>
      </c>
    </row>
    <row r="187" spans="1:19" x14ac:dyDescent="0.25">
      <c r="A187" s="12" t="s">
        <v>153</v>
      </c>
      <c r="B187" s="21" t="s">
        <v>161</v>
      </c>
      <c r="C187" s="12" t="str">
        <f t="shared" si="55"/>
        <v>Danceworks: Studio 6</v>
      </c>
      <c r="D187" s="74">
        <v>318</v>
      </c>
      <c r="E187" s="23">
        <f t="shared" si="60"/>
        <v>31.824147029999999</v>
      </c>
      <c r="F187" s="23">
        <f t="shared" si="60"/>
        <v>20.013123390000001</v>
      </c>
      <c r="G187" s="17">
        <f t="shared" si="56"/>
        <v>636.90058129289207</v>
      </c>
      <c r="H187" s="51">
        <v>9.6999999999999993</v>
      </c>
      <c r="I187" s="51">
        <v>6.1</v>
      </c>
      <c r="J187" s="37">
        <f t="shared" si="57"/>
        <v>59.169999999999995</v>
      </c>
      <c r="K187" s="23" t="s">
        <v>21</v>
      </c>
      <c r="L187" s="23" t="s">
        <v>21</v>
      </c>
      <c r="M187" s="23" t="s">
        <v>9</v>
      </c>
      <c r="N187" s="23" t="s">
        <v>21</v>
      </c>
      <c r="O187" s="23" t="s">
        <v>9</v>
      </c>
      <c r="P187" s="23" t="s">
        <v>9</v>
      </c>
      <c r="Q187" s="23" t="s">
        <v>9</v>
      </c>
      <c r="R187" s="74">
        <v>42</v>
      </c>
      <c r="S187" s="74">
        <v>1500</v>
      </c>
    </row>
    <row r="188" spans="1:19" x14ac:dyDescent="0.25">
      <c r="A188" s="21" t="s">
        <v>603</v>
      </c>
      <c r="B188" s="21" t="s">
        <v>70</v>
      </c>
      <c r="C188" s="12" t="str">
        <f t="shared" si="55"/>
        <v>Eastside Educational Trust: Studio</v>
      </c>
      <c r="D188" s="73">
        <f>R188*8</f>
        <v>320</v>
      </c>
      <c r="E188" s="23">
        <v>29</v>
      </c>
      <c r="F188" s="23">
        <v>26</v>
      </c>
      <c r="G188" s="17">
        <f t="shared" si="56"/>
        <v>754</v>
      </c>
      <c r="H188" s="37">
        <v>8.91</v>
      </c>
      <c r="I188" s="37">
        <v>7.85</v>
      </c>
      <c r="J188" s="37">
        <f t="shared" si="57"/>
        <v>69.9435</v>
      </c>
      <c r="K188" s="23" t="s">
        <v>9</v>
      </c>
      <c r="L188" s="23" t="s">
        <v>9</v>
      </c>
      <c r="M188" s="23" t="s">
        <v>9</v>
      </c>
      <c r="N188" s="23" t="s">
        <v>21</v>
      </c>
      <c r="O188" s="23" t="s">
        <v>21</v>
      </c>
      <c r="P188" s="23" t="s">
        <v>21</v>
      </c>
      <c r="Q188" s="23" t="s">
        <v>21</v>
      </c>
      <c r="R188" s="74">
        <v>40</v>
      </c>
      <c r="S188" s="73">
        <f>D188*5</f>
        <v>1600</v>
      </c>
    </row>
    <row r="189" spans="1:19" x14ac:dyDescent="0.25">
      <c r="A189" s="6" t="s">
        <v>530</v>
      </c>
      <c r="B189" s="8" t="s">
        <v>165</v>
      </c>
      <c r="C189" s="12" t="str">
        <f t="shared" si="55"/>
        <v>St James' Church Piccadilly: Meeting Room</v>
      </c>
      <c r="D189" s="67">
        <f>R189*8</f>
        <v>320</v>
      </c>
      <c r="E189" s="13">
        <f t="shared" ref="E189:F192" si="61">H189*3.2808399</f>
        <v>24.606299249999999</v>
      </c>
      <c r="F189" s="13">
        <f t="shared" si="61"/>
        <v>16.404199500000001</v>
      </c>
      <c r="G189" s="14">
        <f t="shared" si="56"/>
        <v>403.64664185370037</v>
      </c>
      <c r="H189" s="50">
        <v>7.5</v>
      </c>
      <c r="I189" s="50">
        <v>5</v>
      </c>
      <c r="J189" s="50">
        <f t="shared" si="57"/>
        <v>37.5</v>
      </c>
      <c r="K189" s="8" t="s">
        <v>9</v>
      </c>
      <c r="L189" s="8" t="s">
        <v>21</v>
      </c>
      <c r="M189" s="8" t="s">
        <v>21</v>
      </c>
      <c r="N189" s="8" t="s">
        <v>21</v>
      </c>
      <c r="O189" s="8" t="s">
        <v>21</v>
      </c>
      <c r="P189" s="57" t="s">
        <v>21</v>
      </c>
      <c r="Q189" s="57" t="s">
        <v>21</v>
      </c>
      <c r="R189" s="85">
        <v>40</v>
      </c>
      <c r="S189" s="71">
        <f>D189*5</f>
        <v>1600</v>
      </c>
    </row>
    <row r="190" spans="1:19" x14ac:dyDescent="0.25">
      <c r="A190" s="21" t="s">
        <v>331</v>
      </c>
      <c r="B190" s="12" t="s">
        <v>162</v>
      </c>
      <c r="C190" s="12" t="str">
        <f t="shared" si="55"/>
        <v>Pineapple: Studio 10</v>
      </c>
      <c r="D190" s="71">
        <f>R190*8</f>
        <v>326.39999999999998</v>
      </c>
      <c r="E190" s="23">
        <f t="shared" si="61"/>
        <v>29.527559100000001</v>
      </c>
      <c r="F190" s="23">
        <f t="shared" si="61"/>
        <v>19.685039400000001</v>
      </c>
      <c r="G190" s="23">
        <f t="shared" si="56"/>
        <v>581.25116426932857</v>
      </c>
      <c r="H190" s="37">
        <v>9</v>
      </c>
      <c r="I190" s="37">
        <v>6</v>
      </c>
      <c r="J190" s="37">
        <f t="shared" si="57"/>
        <v>54</v>
      </c>
      <c r="K190" s="12" t="s">
        <v>21</v>
      </c>
      <c r="L190" s="12" t="s">
        <v>21</v>
      </c>
      <c r="M190" s="12" t="s">
        <v>9</v>
      </c>
      <c r="N190" s="12" t="s">
        <v>21</v>
      </c>
      <c r="O190" s="12" t="s">
        <v>9</v>
      </c>
      <c r="P190" s="12" t="s">
        <v>9</v>
      </c>
      <c r="Q190" s="12" t="s">
        <v>9</v>
      </c>
      <c r="R190" s="62">
        <v>40.799999999999997</v>
      </c>
      <c r="S190" s="71">
        <f>D190*5</f>
        <v>1632</v>
      </c>
    </row>
    <row r="191" spans="1:19" x14ac:dyDescent="0.25">
      <c r="A191" s="6" t="s">
        <v>28</v>
      </c>
      <c r="B191" s="8" t="s">
        <v>100</v>
      </c>
      <c r="C191" s="12" t="str">
        <f t="shared" si="55"/>
        <v>3 Mills Studios: Studio 1</v>
      </c>
      <c r="D191" s="68">
        <v>330</v>
      </c>
      <c r="E191" s="13">
        <f t="shared" si="61"/>
        <v>35.761154910000002</v>
      </c>
      <c r="F191" s="13">
        <f t="shared" si="61"/>
        <v>21.325459350000003</v>
      </c>
      <c r="G191" s="14">
        <f t="shared" si="56"/>
        <v>762.623055342258</v>
      </c>
      <c r="H191" s="49">
        <v>10.9</v>
      </c>
      <c r="I191" s="49">
        <v>6.5</v>
      </c>
      <c r="J191" s="50">
        <f t="shared" si="57"/>
        <v>70.850000000000009</v>
      </c>
      <c r="K191" s="8" t="s">
        <v>9</v>
      </c>
      <c r="L191" s="8" t="s">
        <v>21</v>
      </c>
      <c r="M191" s="8" t="s">
        <v>9</v>
      </c>
      <c r="N191" s="8" t="s">
        <v>21</v>
      </c>
      <c r="O191" s="8" t="s">
        <v>9</v>
      </c>
      <c r="P191" s="57" t="s">
        <v>21</v>
      </c>
      <c r="Q191" s="25" t="s">
        <v>21</v>
      </c>
      <c r="R191" s="67">
        <f>D191/8</f>
        <v>41.25</v>
      </c>
      <c r="S191" s="68">
        <v>1320</v>
      </c>
    </row>
    <row r="192" spans="1:19" x14ac:dyDescent="0.25">
      <c r="A192" s="6" t="s">
        <v>28</v>
      </c>
      <c r="B192" s="8" t="s">
        <v>101</v>
      </c>
      <c r="C192" s="12" t="str">
        <f t="shared" si="55"/>
        <v>3 Mills Studios: Studio 2</v>
      </c>
      <c r="D192" s="68">
        <v>330</v>
      </c>
      <c r="E192" s="13">
        <f t="shared" si="61"/>
        <v>38.057742840000003</v>
      </c>
      <c r="F192" s="13">
        <f t="shared" si="61"/>
        <v>22.637795310000001</v>
      </c>
      <c r="G192" s="14">
        <f t="shared" si="56"/>
        <v>861.54339237253816</v>
      </c>
      <c r="H192" s="50">
        <v>11.6</v>
      </c>
      <c r="I192" s="50">
        <v>6.9</v>
      </c>
      <c r="J192" s="50">
        <f t="shared" si="57"/>
        <v>80.040000000000006</v>
      </c>
      <c r="K192" s="8" t="s">
        <v>21</v>
      </c>
      <c r="L192" s="8" t="s">
        <v>21</v>
      </c>
      <c r="M192" s="8" t="s">
        <v>21</v>
      </c>
      <c r="N192" s="8" t="s">
        <v>21</v>
      </c>
      <c r="O192" s="8" t="s">
        <v>21</v>
      </c>
      <c r="P192" s="57" t="s">
        <v>21</v>
      </c>
      <c r="Q192" s="25" t="s">
        <v>21</v>
      </c>
      <c r="R192" s="67">
        <f>D192/8</f>
        <v>41.25</v>
      </c>
      <c r="S192" s="68">
        <v>1320</v>
      </c>
    </row>
    <row r="193" spans="1:19" x14ac:dyDescent="0.25">
      <c r="A193" s="6" t="s">
        <v>472</v>
      </c>
      <c r="B193" s="8" t="s">
        <v>70</v>
      </c>
      <c r="C193" s="12" t="str">
        <f t="shared" si="55"/>
        <v>Brady Arts and Community Centre: Studio</v>
      </c>
      <c r="D193" s="71">
        <f>R193*8</f>
        <v>336</v>
      </c>
      <c r="E193" s="13"/>
      <c r="F193" s="13"/>
      <c r="G193" s="14"/>
      <c r="H193" s="50">
        <v>18</v>
      </c>
      <c r="I193" s="50">
        <v>10.5</v>
      </c>
      <c r="J193" s="50">
        <f t="shared" si="57"/>
        <v>189</v>
      </c>
      <c r="K193" s="8" t="s">
        <v>21</v>
      </c>
      <c r="L193" s="8" t="s">
        <v>21</v>
      </c>
      <c r="M193" s="8" t="s">
        <v>21</v>
      </c>
      <c r="N193" s="8" t="s">
        <v>21</v>
      </c>
      <c r="O193" s="8" t="s">
        <v>21</v>
      </c>
      <c r="P193" s="8" t="s">
        <v>21</v>
      </c>
      <c r="Q193" s="8" t="s">
        <v>21</v>
      </c>
      <c r="R193" s="62">
        <v>42</v>
      </c>
      <c r="S193" s="71">
        <f>D193*5</f>
        <v>1680</v>
      </c>
    </row>
    <row r="194" spans="1:19" x14ac:dyDescent="0.25">
      <c r="A194" s="6" t="s">
        <v>710</v>
      </c>
      <c r="B194" s="25" t="s">
        <v>721</v>
      </c>
      <c r="C194" s="12" t="str">
        <f t="shared" si="55"/>
        <v>Royal Academy of Dance: Espinosa</v>
      </c>
      <c r="D194" s="71">
        <f>R194*8</f>
        <v>336</v>
      </c>
      <c r="E194" s="23">
        <f t="shared" ref="E194:F196" si="62">H194*3.2808399</f>
        <v>39.041994810000006</v>
      </c>
      <c r="F194" s="23">
        <f t="shared" si="62"/>
        <v>33.136482989999998</v>
      </c>
      <c r="G194" s="23">
        <f t="shared" ref="G194:G208" si="63">E194*F194</f>
        <v>1293.7143969172334</v>
      </c>
      <c r="H194" s="50">
        <v>11.9</v>
      </c>
      <c r="I194" s="50">
        <v>10.1</v>
      </c>
      <c r="J194" s="50">
        <f t="shared" si="57"/>
        <v>120.19</v>
      </c>
      <c r="K194" s="25" t="s">
        <v>9</v>
      </c>
      <c r="L194" s="25" t="s">
        <v>9</v>
      </c>
      <c r="M194" s="25" t="s">
        <v>9</v>
      </c>
      <c r="N194" s="25" t="s">
        <v>21</v>
      </c>
      <c r="O194" s="25" t="s">
        <v>9</v>
      </c>
      <c r="P194" s="25" t="s">
        <v>21</v>
      </c>
      <c r="Q194" s="25" t="s">
        <v>9</v>
      </c>
      <c r="R194" s="62">
        <v>42</v>
      </c>
      <c r="S194" s="71">
        <f>D194*5</f>
        <v>1680</v>
      </c>
    </row>
    <row r="195" spans="1:19" x14ac:dyDescent="0.25">
      <c r="A195" s="6" t="s">
        <v>710</v>
      </c>
      <c r="B195" s="25" t="s">
        <v>723</v>
      </c>
      <c r="C195" s="12" t="str">
        <f t="shared" si="55"/>
        <v>Royal Academy of Dance: Karsavina</v>
      </c>
      <c r="D195" s="71">
        <f>R195*8</f>
        <v>336</v>
      </c>
      <c r="E195" s="23">
        <f t="shared" si="62"/>
        <v>39.041994810000006</v>
      </c>
      <c r="F195" s="23">
        <f t="shared" si="62"/>
        <v>33.136482989999998</v>
      </c>
      <c r="G195" s="23">
        <f t="shared" si="63"/>
        <v>1293.7143969172334</v>
      </c>
      <c r="H195" s="50">
        <v>11.9</v>
      </c>
      <c r="I195" s="50">
        <v>10.1</v>
      </c>
      <c r="J195" s="50">
        <f t="shared" si="57"/>
        <v>120.19</v>
      </c>
      <c r="K195" s="25" t="s">
        <v>9</v>
      </c>
      <c r="L195" s="25" t="s">
        <v>9</v>
      </c>
      <c r="M195" s="25" t="s">
        <v>9</v>
      </c>
      <c r="N195" s="25" t="s">
        <v>21</v>
      </c>
      <c r="O195" s="25" t="s">
        <v>9</v>
      </c>
      <c r="P195" s="25" t="s">
        <v>21</v>
      </c>
      <c r="Q195" s="25" t="s">
        <v>9</v>
      </c>
      <c r="R195" s="62">
        <v>42</v>
      </c>
      <c r="S195" s="71">
        <f>D195*5</f>
        <v>1680</v>
      </c>
    </row>
    <row r="196" spans="1:19" x14ac:dyDescent="0.25">
      <c r="A196" s="21" t="s">
        <v>282</v>
      </c>
      <c r="B196" s="12" t="s">
        <v>286</v>
      </c>
      <c r="C196" s="12" t="str">
        <f t="shared" si="55"/>
        <v>Tricycle Theatre : Creative Space</v>
      </c>
      <c r="D196" s="71">
        <f>R196*8</f>
        <v>336</v>
      </c>
      <c r="E196" s="23">
        <f t="shared" si="62"/>
        <v>17.06036748</v>
      </c>
      <c r="F196" s="23">
        <f t="shared" si="62"/>
        <v>34.776902939999999</v>
      </c>
      <c r="G196" s="17">
        <f t="shared" si="63"/>
        <v>593.3067439726924</v>
      </c>
      <c r="H196" s="37">
        <v>5.2</v>
      </c>
      <c r="I196" s="37">
        <v>10.6</v>
      </c>
      <c r="J196" s="37">
        <f t="shared" si="57"/>
        <v>55.12</v>
      </c>
      <c r="K196" s="12" t="s">
        <v>21</v>
      </c>
      <c r="L196" s="12" t="s">
        <v>9</v>
      </c>
      <c r="M196" s="12" t="s">
        <v>21</v>
      </c>
      <c r="N196" s="12" t="s">
        <v>21</v>
      </c>
      <c r="O196" s="12" t="s">
        <v>21</v>
      </c>
      <c r="P196" s="12" t="s">
        <v>21</v>
      </c>
      <c r="Q196" s="12" t="s">
        <v>21</v>
      </c>
      <c r="R196" s="74">
        <f>35*1.2</f>
        <v>42</v>
      </c>
      <c r="S196" s="71">
        <f>D196*5</f>
        <v>1680</v>
      </c>
    </row>
    <row r="197" spans="1:19" x14ac:dyDescent="0.25">
      <c r="A197" s="28" t="s">
        <v>168</v>
      </c>
      <c r="B197" s="21" t="s">
        <v>100</v>
      </c>
      <c r="C197" s="12" t="str">
        <f t="shared" si="55"/>
        <v>English Touring Theatre: Studio 1</v>
      </c>
      <c r="D197" s="62">
        <v>342</v>
      </c>
      <c r="E197" s="12">
        <v>32</v>
      </c>
      <c r="F197" s="12">
        <v>42.5</v>
      </c>
      <c r="G197" s="17">
        <f t="shared" si="63"/>
        <v>1360</v>
      </c>
      <c r="H197" s="51">
        <v>10</v>
      </c>
      <c r="I197" s="51">
        <v>13</v>
      </c>
      <c r="J197" s="37">
        <f t="shared" si="57"/>
        <v>130</v>
      </c>
      <c r="K197" s="23" t="s">
        <v>9</v>
      </c>
      <c r="L197" s="23" t="s">
        <v>21</v>
      </c>
      <c r="M197" s="23" t="s">
        <v>21</v>
      </c>
      <c r="N197" s="23" t="s">
        <v>21</v>
      </c>
      <c r="O197" s="23" t="s">
        <v>9</v>
      </c>
      <c r="P197" s="23" t="s">
        <v>9</v>
      </c>
      <c r="Q197" s="23" t="s">
        <v>21</v>
      </c>
      <c r="R197" s="73">
        <f>D197/8</f>
        <v>42.75</v>
      </c>
      <c r="S197" s="62">
        <v>1620</v>
      </c>
    </row>
    <row r="198" spans="1:19" x14ac:dyDescent="0.25">
      <c r="A198" s="6" t="s">
        <v>424</v>
      </c>
      <c r="B198" s="25" t="s">
        <v>127</v>
      </c>
      <c r="C198" s="12" t="str">
        <f t="shared" si="55"/>
        <v>ISTD2 Dance Studios: Ground Floor</v>
      </c>
      <c r="D198" s="62">
        <v>347</v>
      </c>
      <c r="E198" s="13">
        <f t="shared" ref="E198:F201" si="64">H198*3.2808399</f>
        <v>30.839895060000003</v>
      </c>
      <c r="F198" s="13">
        <f t="shared" si="64"/>
        <v>65.616798000000003</v>
      </c>
      <c r="G198" s="14">
        <f t="shared" si="63"/>
        <v>2023.6151644932181</v>
      </c>
      <c r="H198" s="50">
        <v>9.4</v>
      </c>
      <c r="I198" s="50">
        <v>20</v>
      </c>
      <c r="J198" s="50">
        <f t="shared" si="57"/>
        <v>188</v>
      </c>
      <c r="K198" s="8" t="s">
        <v>21</v>
      </c>
      <c r="L198" s="8" t="s">
        <v>21</v>
      </c>
      <c r="M198" s="8" t="s">
        <v>9</v>
      </c>
      <c r="N198" s="8" t="s">
        <v>21</v>
      </c>
      <c r="O198" s="8" t="s">
        <v>9</v>
      </c>
      <c r="P198" s="8" t="s">
        <v>21</v>
      </c>
      <c r="Q198" s="8" t="s">
        <v>9</v>
      </c>
      <c r="R198" s="62">
        <v>41</v>
      </c>
      <c r="S198" s="73">
        <f>D198*5</f>
        <v>1735</v>
      </c>
    </row>
    <row r="199" spans="1:19" x14ac:dyDescent="0.25">
      <c r="A199" s="6" t="s">
        <v>361</v>
      </c>
      <c r="B199" s="25" t="s">
        <v>369</v>
      </c>
      <c r="C199" s="12" t="str">
        <f t="shared" si="55"/>
        <v>RADA: B25</v>
      </c>
      <c r="D199" s="62">
        <v>348</v>
      </c>
      <c r="E199" s="23">
        <f t="shared" si="64"/>
        <v>37.72965885</v>
      </c>
      <c r="F199" s="23">
        <f t="shared" si="64"/>
        <v>26.246719200000001</v>
      </c>
      <c r="G199" s="23">
        <f t="shared" si="63"/>
        <v>990.27976134774497</v>
      </c>
      <c r="H199" s="50">
        <v>11.5</v>
      </c>
      <c r="I199" s="50">
        <v>8</v>
      </c>
      <c r="J199" s="50">
        <f t="shared" si="57"/>
        <v>92</v>
      </c>
      <c r="K199" s="8" t="s">
        <v>21</v>
      </c>
      <c r="L199" s="8" t="s">
        <v>21</v>
      </c>
      <c r="M199" s="8" t="s">
        <v>9</v>
      </c>
      <c r="N199" s="8" t="s">
        <v>21</v>
      </c>
      <c r="O199" s="8" t="s">
        <v>9</v>
      </c>
      <c r="P199" s="8" t="s">
        <v>9</v>
      </c>
      <c r="Q199" s="8" t="s">
        <v>9</v>
      </c>
      <c r="R199" s="62">
        <v>48</v>
      </c>
      <c r="S199" s="71">
        <f>D199*5</f>
        <v>1740</v>
      </c>
    </row>
    <row r="200" spans="1:19" x14ac:dyDescent="0.25">
      <c r="A200" s="6" t="s">
        <v>361</v>
      </c>
      <c r="B200" s="25" t="s">
        <v>379</v>
      </c>
      <c r="C200" s="12" t="str">
        <f t="shared" ref="C200:C231" si="65">A200&amp;": "&amp;B200</f>
        <v>RADA: GBS Studio</v>
      </c>
      <c r="D200" s="62">
        <v>348</v>
      </c>
      <c r="E200" s="23">
        <f t="shared" si="64"/>
        <v>36.745406879999997</v>
      </c>
      <c r="F200" s="23">
        <f t="shared" si="64"/>
        <v>18.700787430000002</v>
      </c>
      <c r="G200" s="23">
        <f t="shared" si="63"/>
        <v>687.16804309173949</v>
      </c>
      <c r="H200" s="50">
        <v>11.2</v>
      </c>
      <c r="I200" s="50">
        <v>5.7</v>
      </c>
      <c r="J200" s="50">
        <f t="shared" si="57"/>
        <v>63.839999999999996</v>
      </c>
      <c r="K200" s="8" t="s">
        <v>21</v>
      </c>
      <c r="L200" s="8" t="s">
        <v>21</v>
      </c>
      <c r="M200" s="8" t="s">
        <v>9</v>
      </c>
      <c r="N200" s="8" t="s">
        <v>21</v>
      </c>
      <c r="O200" s="8" t="s">
        <v>9</v>
      </c>
      <c r="P200" s="8" t="s">
        <v>9</v>
      </c>
      <c r="Q200" s="8" t="s">
        <v>21</v>
      </c>
      <c r="R200" s="62">
        <v>48</v>
      </c>
      <c r="S200" s="71">
        <f>D200*5</f>
        <v>1740</v>
      </c>
    </row>
    <row r="201" spans="1:19" x14ac:dyDescent="0.25">
      <c r="A201" s="6" t="s">
        <v>361</v>
      </c>
      <c r="B201" s="25" t="s">
        <v>381</v>
      </c>
      <c r="C201" s="12" t="str">
        <f t="shared" si="65"/>
        <v>RADA: Jerwood Vanburgh</v>
      </c>
      <c r="D201" s="62">
        <v>348</v>
      </c>
      <c r="E201" s="23">
        <f t="shared" si="64"/>
        <v>37.72965885</v>
      </c>
      <c r="F201" s="23">
        <f t="shared" si="64"/>
        <v>24.606299249999999</v>
      </c>
      <c r="G201" s="23">
        <f t="shared" si="63"/>
        <v>928.38727626351078</v>
      </c>
      <c r="H201" s="50">
        <v>11.5</v>
      </c>
      <c r="I201" s="50">
        <v>7.5</v>
      </c>
      <c r="J201" s="50">
        <f t="shared" si="57"/>
        <v>86.25</v>
      </c>
      <c r="K201" s="8" t="s">
        <v>21</v>
      </c>
      <c r="L201" s="8" t="s">
        <v>21</v>
      </c>
      <c r="M201" s="8" t="s">
        <v>9</v>
      </c>
      <c r="N201" s="8" t="s">
        <v>21</v>
      </c>
      <c r="O201" s="8" t="s">
        <v>9</v>
      </c>
      <c r="P201" s="8" t="s">
        <v>9</v>
      </c>
      <c r="Q201" s="8" t="s">
        <v>21</v>
      </c>
      <c r="R201" s="62">
        <v>48</v>
      </c>
      <c r="S201" s="71">
        <f>D201*5</f>
        <v>1740</v>
      </c>
    </row>
    <row r="202" spans="1:19" x14ac:dyDescent="0.25">
      <c r="A202" s="21" t="s">
        <v>148</v>
      </c>
      <c r="B202" s="21" t="s">
        <v>152</v>
      </c>
      <c r="C202" s="12" t="str">
        <f t="shared" si="65"/>
        <v>Dragon Hall: Green Room</v>
      </c>
      <c r="D202" s="74">
        <v>350</v>
      </c>
      <c r="E202" s="12">
        <v>28.9</v>
      </c>
      <c r="F202" s="12">
        <v>21.9</v>
      </c>
      <c r="G202" s="17">
        <f t="shared" si="63"/>
        <v>632.91</v>
      </c>
      <c r="H202" s="37">
        <v>8.8000000000000007</v>
      </c>
      <c r="I202" s="37">
        <v>6.7</v>
      </c>
      <c r="J202" s="37">
        <f t="shared" si="57"/>
        <v>58.960000000000008</v>
      </c>
      <c r="K202" s="23" t="s">
        <v>9</v>
      </c>
      <c r="L202" s="23" t="s">
        <v>21</v>
      </c>
      <c r="M202" s="23" t="s">
        <v>9</v>
      </c>
      <c r="N202" s="23" t="s">
        <v>21</v>
      </c>
      <c r="O202" s="23" t="s">
        <v>21</v>
      </c>
      <c r="P202" s="23" t="s">
        <v>21</v>
      </c>
      <c r="Q202" s="23" t="s">
        <v>21</v>
      </c>
      <c r="R202" s="71">
        <f>D202/8</f>
        <v>43.75</v>
      </c>
      <c r="S202" s="71">
        <f>D202*5</f>
        <v>1750</v>
      </c>
    </row>
    <row r="203" spans="1:19" x14ac:dyDescent="0.25">
      <c r="A203" s="6" t="s">
        <v>416</v>
      </c>
      <c r="B203" s="25" t="s">
        <v>25</v>
      </c>
      <c r="C203" s="12" t="str">
        <f t="shared" si="65"/>
        <v>Half Moon Young People's Theatre: Main Studio</v>
      </c>
      <c r="D203" s="62">
        <v>350</v>
      </c>
      <c r="E203" s="13">
        <f t="shared" ref="E203:F208" si="66">H203*3.2808399</f>
        <v>39.370078800000002</v>
      </c>
      <c r="F203" s="13">
        <f t="shared" si="66"/>
        <v>25.820210013000001</v>
      </c>
      <c r="G203" s="14">
        <f t="shared" si="63"/>
        <v>1016.5437028443591</v>
      </c>
      <c r="H203" s="50">
        <v>12</v>
      </c>
      <c r="I203" s="50">
        <v>7.87</v>
      </c>
      <c r="J203" s="50">
        <f t="shared" si="57"/>
        <v>94.44</v>
      </c>
      <c r="K203" s="8" t="s">
        <v>21</v>
      </c>
      <c r="L203" s="8" t="s">
        <v>9</v>
      </c>
      <c r="M203" s="8" t="s">
        <v>9</v>
      </c>
      <c r="N203" s="8" t="s">
        <v>9</v>
      </c>
      <c r="O203" s="8" t="s">
        <v>21</v>
      </c>
      <c r="P203" s="8" t="s">
        <v>21</v>
      </c>
      <c r="Q203" s="8" t="s">
        <v>21</v>
      </c>
      <c r="R203" s="73">
        <f>D203/8</f>
        <v>43.75</v>
      </c>
      <c r="S203" s="62">
        <v>1300</v>
      </c>
    </row>
    <row r="204" spans="1:19" x14ac:dyDescent="0.25">
      <c r="A204" s="21" t="s">
        <v>208</v>
      </c>
      <c r="B204" s="21" t="s">
        <v>108</v>
      </c>
      <c r="C204" s="12" t="str">
        <f t="shared" si="65"/>
        <v>Holy Trinity W6: Lower Hall</v>
      </c>
      <c r="D204" s="74">
        <v>350</v>
      </c>
      <c r="E204" s="23">
        <f t="shared" si="66"/>
        <v>45.931758600000002</v>
      </c>
      <c r="F204" s="23">
        <f t="shared" si="66"/>
        <v>29.527559100000001</v>
      </c>
      <c r="G204" s="23">
        <f t="shared" si="63"/>
        <v>1356.2527166284333</v>
      </c>
      <c r="H204" s="51">
        <v>14</v>
      </c>
      <c r="I204" s="51">
        <v>9</v>
      </c>
      <c r="J204" s="51">
        <f t="shared" ref="J204:J235" si="67">H204*I204</f>
        <v>126</v>
      </c>
      <c r="K204" s="21" t="s">
        <v>9</v>
      </c>
      <c r="L204" s="21" t="s">
        <v>9</v>
      </c>
      <c r="M204" s="21" t="s">
        <v>9</v>
      </c>
      <c r="N204" s="21" t="s">
        <v>21</v>
      </c>
      <c r="O204" s="21" t="s">
        <v>21</v>
      </c>
      <c r="P204" s="21" t="s">
        <v>21</v>
      </c>
      <c r="Q204" s="21" t="s">
        <v>21</v>
      </c>
      <c r="R204" s="73">
        <f>D204/8</f>
        <v>43.75</v>
      </c>
      <c r="S204" s="73">
        <f>D204*5</f>
        <v>1750</v>
      </c>
    </row>
    <row r="205" spans="1:19" x14ac:dyDescent="0.25">
      <c r="A205" s="21" t="s">
        <v>331</v>
      </c>
      <c r="B205" s="12" t="s">
        <v>101</v>
      </c>
      <c r="C205" s="12" t="str">
        <f t="shared" si="65"/>
        <v>Pineapple: Studio 2</v>
      </c>
      <c r="D205" s="71">
        <f>R205*8</f>
        <v>355.2</v>
      </c>
      <c r="E205" s="23">
        <f t="shared" si="66"/>
        <v>36.089238899999998</v>
      </c>
      <c r="F205" s="23">
        <f t="shared" si="66"/>
        <v>19.685039400000001</v>
      </c>
      <c r="G205" s="23">
        <f t="shared" si="63"/>
        <v>710.41808966251267</v>
      </c>
      <c r="H205" s="37">
        <v>11</v>
      </c>
      <c r="I205" s="37">
        <v>6</v>
      </c>
      <c r="J205" s="37">
        <f t="shared" si="67"/>
        <v>66</v>
      </c>
      <c r="K205" s="12" t="s">
        <v>21</v>
      </c>
      <c r="L205" s="12" t="s">
        <v>21</v>
      </c>
      <c r="M205" s="12" t="s">
        <v>9</v>
      </c>
      <c r="N205" s="12" t="s">
        <v>21</v>
      </c>
      <c r="O205" s="12" t="s">
        <v>9</v>
      </c>
      <c r="P205" s="12" t="s">
        <v>9</v>
      </c>
      <c r="Q205" s="12" t="s">
        <v>9</v>
      </c>
      <c r="R205" s="62">
        <v>44.4</v>
      </c>
      <c r="S205" s="71">
        <f>D205*5</f>
        <v>1776</v>
      </c>
    </row>
    <row r="206" spans="1:19" x14ac:dyDescent="0.25">
      <c r="A206" s="12" t="s">
        <v>153</v>
      </c>
      <c r="B206" s="21" t="s">
        <v>92</v>
      </c>
      <c r="C206" s="12" t="str">
        <f t="shared" si="65"/>
        <v>Danceworks: Studio 5</v>
      </c>
      <c r="D206" s="74">
        <v>360</v>
      </c>
      <c r="E206" s="23">
        <f t="shared" si="66"/>
        <v>36.089238899999998</v>
      </c>
      <c r="F206" s="23">
        <f t="shared" si="66"/>
        <v>20.997375360000003</v>
      </c>
      <c r="G206" s="17">
        <f t="shared" si="63"/>
        <v>757.77929564001352</v>
      </c>
      <c r="H206" s="51">
        <v>11</v>
      </c>
      <c r="I206" s="51">
        <v>6.4</v>
      </c>
      <c r="J206" s="37">
        <f t="shared" si="67"/>
        <v>70.400000000000006</v>
      </c>
      <c r="K206" s="23" t="s">
        <v>21</v>
      </c>
      <c r="L206" s="23" t="s">
        <v>21</v>
      </c>
      <c r="M206" s="23" t="s">
        <v>9</v>
      </c>
      <c r="N206" s="23" t="s">
        <v>21</v>
      </c>
      <c r="O206" s="23" t="s">
        <v>9</v>
      </c>
      <c r="P206" s="23" t="s">
        <v>9</v>
      </c>
      <c r="Q206" s="23" t="s">
        <v>9</v>
      </c>
      <c r="R206" s="74">
        <v>48</v>
      </c>
      <c r="S206" s="74">
        <v>1740</v>
      </c>
    </row>
    <row r="207" spans="1:19" x14ac:dyDescent="0.25">
      <c r="A207" s="21" t="s">
        <v>218</v>
      </c>
      <c r="B207" s="12" t="s">
        <v>100</v>
      </c>
      <c r="C207" s="12" t="str">
        <f t="shared" si="65"/>
        <v>Jacksons Lane: Studio 1</v>
      </c>
      <c r="D207" s="73">
        <f>R207*8</f>
        <v>360</v>
      </c>
      <c r="E207" s="23">
        <f t="shared" si="66"/>
        <v>26.246719200000001</v>
      </c>
      <c r="F207" s="23">
        <f t="shared" si="66"/>
        <v>121.39107630000001</v>
      </c>
      <c r="G207" s="17">
        <f t="shared" si="63"/>
        <v>3186.1174930318753</v>
      </c>
      <c r="H207" s="37">
        <v>8</v>
      </c>
      <c r="I207" s="37">
        <v>37</v>
      </c>
      <c r="J207" s="37">
        <f t="shared" si="67"/>
        <v>296</v>
      </c>
      <c r="K207" s="12" t="s">
        <v>21</v>
      </c>
      <c r="L207" s="12" t="s">
        <v>21</v>
      </c>
      <c r="M207" s="12" t="s">
        <v>21</v>
      </c>
      <c r="N207" s="12" t="s">
        <v>21</v>
      </c>
      <c r="O207" s="12" t="s">
        <v>9</v>
      </c>
      <c r="P207" s="12" t="s">
        <v>21</v>
      </c>
      <c r="Q207" s="12" t="s">
        <v>21</v>
      </c>
      <c r="R207" s="74">
        <v>45</v>
      </c>
      <c r="S207" s="73">
        <f>D207*5</f>
        <v>1800</v>
      </c>
    </row>
    <row r="208" spans="1:19" x14ac:dyDescent="0.25">
      <c r="A208" s="6" t="s">
        <v>479</v>
      </c>
      <c r="B208" s="8" t="s">
        <v>107</v>
      </c>
      <c r="C208" s="12" t="str">
        <f t="shared" si="65"/>
        <v>Pembroke House Hall: Upper Hall</v>
      </c>
      <c r="D208" s="71">
        <f>R208*8</f>
        <v>360</v>
      </c>
      <c r="E208" s="13">
        <f t="shared" si="66"/>
        <v>39.370078800000002</v>
      </c>
      <c r="F208" s="13">
        <f t="shared" si="66"/>
        <v>39.370078800000002</v>
      </c>
      <c r="G208" s="14">
        <f t="shared" si="63"/>
        <v>1550.0031047182097</v>
      </c>
      <c r="H208" s="50">
        <v>12</v>
      </c>
      <c r="I208" s="50">
        <v>12</v>
      </c>
      <c r="J208" s="50">
        <f t="shared" si="67"/>
        <v>144</v>
      </c>
      <c r="K208" s="8" t="s">
        <v>21</v>
      </c>
      <c r="L208" s="8" t="s">
        <v>21</v>
      </c>
      <c r="M208" s="8" t="s">
        <v>21</v>
      </c>
      <c r="N208" s="8" t="s">
        <v>21</v>
      </c>
      <c r="O208" s="8" t="s">
        <v>9</v>
      </c>
      <c r="P208" s="8" t="s">
        <v>21</v>
      </c>
      <c r="Q208" s="8" t="s">
        <v>21</v>
      </c>
      <c r="R208" s="62">
        <v>45</v>
      </c>
      <c r="S208" s="71">
        <f>D208*5</f>
        <v>1800</v>
      </c>
    </row>
    <row r="209" spans="1:19" x14ac:dyDescent="0.25">
      <c r="A209" s="6" t="s">
        <v>724</v>
      </c>
      <c r="B209" s="25" t="s">
        <v>731</v>
      </c>
      <c r="C209" s="12" t="str">
        <f t="shared" si="65"/>
        <v>Sadler's Wells: Space B</v>
      </c>
      <c r="D209" s="62">
        <v>360</v>
      </c>
      <c r="E209" s="23"/>
      <c r="F209" s="23"/>
      <c r="G209" s="23"/>
      <c r="H209" s="50">
        <v>11.5</v>
      </c>
      <c r="I209" s="50">
        <v>10</v>
      </c>
      <c r="J209" s="50">
        <f t="shared" si="67"/>
        <v>115</v>
      </c>
      <c r="K209" s="25" t="s">
        <v>9</v>
      </c>
      <c r="L209" s="25" t="s">
        <v>9</v>
      </c>
      <c r="M209" s="25" t="s">
        <v>9</v>
      </c>
      <c r="N209" s="25" t="s">
        <v>21</v>
      </c>
      <c r="O209" s="25" t="s">
        <v>9</v>
      </c>
      <c r="P209" s="25" t="s">
        <v>21</v>
      </c>
      <c r="Q209" s="25" t="s">
        <v>9</v>
      </c>
      <c r="R209" s="71">
        <f>D209/8</f>
        <v>45</v>
      </c>
      <c r="S209" s="62">
        <v>1716</v>
      </c>
    </row>
    <row r="210" spans="1:19" x14ac:dyDescent="0.25">
      <c r="A210" s="6" t="s">
        <v>724</v>
      </c>
      <c r="B210" s="25" t="s">
        <v>732</v>
      </c>
      <c r="C210" s="12" t="str">
        <f t="shared" si="65"/>
        <v>Sadler's Wells: Space C</v>
      </c>
      <c r="D210" s="62">
        <v>360</v>
      </c>
      <c r="E210" s="23"/>
      <c r="F210" s="23"/>
      <c r="G210" s="23"/>
      <c r="H210" s="50">
        <v>11.5</v>
      </c>
      <c r="I210" s="50">
        <v>10</v>
      </c>
      <c r="J210" s="50">
        <f t="shared" si="67"/>
        <v>115</v>
      </c>
      <c r="K210" s="25" t="s">
        <v>9</v>
      </c>
      <c r="L210" s="25" t="s">
        <v>9</v>
      </c>
      <c r="M210" s="25" t="s">
        <v>9</v>
      </c>
      <c r="N210" s="25" t="s">
        <v>21</v>
      </c>
      <c r="O210" s="25" t="s">
        <v>9</v>
      </c>
      <c r="P210" s="25" t="s">
        <v>21</v>
      </c>
      <c r="Q210" s="25" t="s">
        <v>9</v>
      </c>
      <c r="R210" s="71">
        <f>D210/8</f>
        <v>45</v>
      </c>
      <c r="S210" s="62">
        <v>1716</v>
      </c>
    </row>
    <row r="211" spans="1:19" x14ac:dyDescent="0.25">
      <c r="A211" s="21" t="s">
        <v>227</v>
      </c>
      <c r="B211" s="12" t="s">
        <v>237</v>
      </c>
      <c r="C211" s="12" t="str">
        <f t="shared" si="65"/>
        <v>Jerwood Space: Space 7</v>
      </c>
      <c r="D211" s="74">
        <v>378</v>
      </c>
      <c r="E211" s="12">
        <v>53</v>
      </c>
      <c r="F211" s="12">
        <v>51</v>
      </c>
      <c r="G211" s="17">
        <f t="shared" ref="G211:G216" si="68">E211*F211</f>
        <v>2703</v>
      </c>
      <c r="H211" s="37">
        <v>16.3</v>
      </c>
      <c r="I211" s="37">
        <v>15.6</v>
      </c>
      <c r="J211" s="37">
        <f t="shared" si="67"/>
        <v>254.28</v>
      </c>
      <c r="K211" s="12" t="s">
        <v>9</v>
      </c>
      <c r="L211" s="12" t="s">
        <v>21</v>
      </c>
      <c r="M211" s="12" t="s">
        <v>9</v>
      </c>
      <c r="N211" s="12" t="s">
        <v>9</v>
      </c>
      <c r="O211" s="12" t="s">
        <v>9</v>
      </c>
      <c r="P211" s="12" t="s">
        <v>9</v>
      </c>
      <c r="Q211" s="12" t="s">
        <v>9</v>
      </c>
      <c r="R211" s="74">
        <v>49.8</v>
      </c>
      <c r="S211" s="74">
        <v>1793</v>
      </c>
    </row>
    <row r="212" spans="1:19" x14ac:dyDescent="0.25">
      <c r="A212" s="6" t="s">
        <v>710</v>
      </c>
      <c r="B212" s="25" t="s">
        <v>716</v>
      </c>
      <c r="C212" s="12" t="str">
        <f t="shared" si="65"/>
        <v>Royal Academy of Dance: Ashton</v>
      </c>
      <c r="D212" s="71">
        <f>R212*8</f>
        <v>384</v>
      </c>
      <c r="E212" s="23">
        <f t="shared" ref="E212:F216" si="69">H212*3.2808399</f>
        <v>124.6719162</v>
      </c>
      <c r="F212" s="23">
        <f t="shared" si="69"/>
        <v>164.04199500000001</v>
      </c>
      <c r="G212" s="23">
        <f t="shared" si="68"/>
        <v>20451.429853920821</v>
      </c>
      <c r="H212" s="50">
        <v>38</v>
      </c>
      <c r="I212" s="50">
        <v>50</v>
      </c>
      <c r="J212" s="50">
        <f t="shared" si="67"/>
        <v>1900</v>
      </c>
      <c r="K212" s="25" t="s">
        <v>9</v>
      </c>
      <c r="L212" s="25" t="s">
        <v>9</v>
      </c>
      <c r="M212" s="25" t="s">
        <v>9</v>
      </c>
      <c r="N212" s="25" t="s">
        <v>21</v>
      </c>
      <c r="O212" s="25" t="s">
        <v>9</v>
      </c>
      <c r="P212" s="25" t="s">
        <v>21</v>
      </c>
      <c r="Q212" s="25" t="s">
        <v>9</v>
      </c>
      <c r="R212" s="62">
        <v>48</v>
      </c>
      <c r="S212" s="71">
        <f>D212*5</f>
        <v>1920</v>
      </c>
    </row>
    <row r="213" spans="1:19" x14ac:dyDescent="0.25">
      <c r="A213" s="6" t="s">
        <v>710</v>
      </c>
      <c r="B213" s="25" t="s">
        <v>720</v>
      </c>
      <c r="C213" s="12" t="str">
        <f t="shared" si="65"/>
        <v>Royal Academy of Dance: De Valois</v>
      </c>
      <c r="D213" s="71">
        <f>R213*8</f>
        <v>384</v>
      </c>
      <c r="E213" s="23">
        <f t="shared" si="69"/>
        <v>38.057742840000003</v>
      </c>
      <c r="F213" s="23">
        <f t="shared" si="69"/>
        <v>54.790026330000003</v>
      </c>
      <c r="G213" s="23">
        <f t="shared" si="68"/>
        <v>2085.1847322639692</v>
      </c>
      <c r="H213" s="50">
        <v>11.6</v>
      </c>
      <c r="I213" s="50">
        <v>16.7</v>
      </c>
      <c r="J213" s="50">
        <f t="shared" si="67"/>
        <v>193.72</v>
      </c>
      <c r="K213" s="25" t="s">
        <v>9</v>
      </c>
      <c r="L213" s="25" t="s">
        <v>9</v>
      </c>
      <c r="M213" s="25" t="s">
        <v>9</v>
      </c>
      <c r="N213" s="25" t="s">
        <v>21</v>
      </c>
      <c r="O213" s="25" t="s">
        <v>9</v>
      </c>
      <c r="P213" s="25" t="s">
        <v>21</v>
      </c>
      <c r="Q213" s="25" t="s">
        <v>9</v>
      </c>
      <c r="R213" s="62">
        <v>48</v>
      </c>
      <c r="S213" s="71">
        <f>D213*5</f>
        <v>1920</v>
      </c>
    </row>
    <row r="214" spans="1:19" x14ac:dyDescent="0.25">
      <c r="A214" s="21" t="s">
        <v>282</v>
      </c>
      <c r="B214" s="12" t="s">
        <v>285</v>
      </c>
      <c r="C214" s="12" t="str">
        <f t="shared" si="65"/>
        <v>Tricycle Theatre : Baldwin Studio</v>
      </c>
      <c r="D214" s="71">
        <f>R214*8</f>
        <v>384</v>
      </c>
      <c r="E214" s="23">
        <f t="shared" si="69"/>
        <v>22.309711320000002</v>
      </c>
      <c r="F214" s="23">
        <f t="shared" si="69"/>
        <v>27.887139150000003</v>
      </c>
      <c r="G214" s="17">
        <f t="shared" si="68"/>
        <v>622.15402397717025</v>
      </c>
      <c r="H214" s="37">
        <v>6.8</v>
      </c>
      <c r="I214" s="37">
        <v>8.5</v>
      </c>
      <c r="J214" s="37">
        <f t="shared" si="67"/>
        <v>57.8</v>
      </c>
      <c r="K214" s="12" t="s">
        <v>9</v>
      </c>
      <c r="L214" s="12" t="s">
        <v>9</v>
      </c>
      <c r="M214" s="12" t="s">
        <v>21</v>
      </c>
      <c r="N214" s="12" t="s">
        <v>9</v>
      </c>
      <c r="O214" s="12" t="s">
        <v>21</v>
      </c>
      <c r="P214" s="12" t="s">
        <v>21</v>
      </c>
      <c r="Q214" s="12" t="s">
        <v>21</v>
      </c>
      <c r="R214" s="74">
        <f>40*1.2</f>
        <v>48</v>
      </c>
      <c r="S214" s="71">
        <f>D214*5</f>
        <v>1920</v>
      </c>
    </row>
    <row r="215" spans="1:19" x14ac:dyDescent="0.25">
      <c r="A215" s="6" t="s">
        <v>463</v>
      </c>
      <c r="B215" s="8" t="s">
        <v>88</v>
      </c>
      <c r="C215" s="12" t="str">
        <f t="shared" si="65"/>
        <v>The Tramshed: Theatre</v>
      </c>
      <c r="D215" s="62">
        <v>395</v>
      </c>
      <c r="E215" s="13">
        <f t="shared" si="69"/>
        <v>32.808399000000001</v>
      </c>
      <c r="F215" s="13">
        <f t="shared" si="69"/>
        <v>45.931758600000002</v>
      </c>
      <c r="G215" s="14">
        <f t="shared" si="68"/>
        <v>1506.9474629204815</v>
      </c>
      <c r="H215" s="50">
        <v>10</v>
      </c>
      <c r="I215" s="50">
        <v>14</v>
      </c>
      <c r="J215" s="50">
        <f t="shared" si="67"/>
        <v>140</v>
      </c>
      <c r="K215" s="8" t="s">
        <v>9</v>
      </c>
      <c r="L215" s="8" t="s">
        <v>21</v>
      </c>
      <c r="M215" s="8" t="s">
        <v>9</v>
      </c>
      <c r="N215" s="8" t="s">
        <v>9</v>
      </c>
      <c r="O215" s="8" t="s">
        <v>9</v>
      </c>
      <c r="P215" s="8" t="s">
        <v>21</v>
      </c>
      <c r="Q215" s="8" t="s">
        <v>21</v>
      </c>
      <c r="R215" s="62">
        <v>64</v>
      </c>
      <c r="S215" s="62">
        <v>1200</v>
      </c>
    </row>
    <row r="216" spans="1:19" x14ac:dyDescent="0.25">
      <c r="A216" s="21" t="s">
        <v>192</v>
      </c>
      <c r="B216" s="21" t="s">
        <v>253</v>
      </c>
      <c r="C216" s="12" t="str">
        <f t="shared" si="65"/>
        <v>Graeae Theatre Company: Rehearsal Room</v>
      </c>
      <c r="D216" s="62">
        <v>396</v>
      </c>
      <c r="E216" s="23">
        <f t="shared" si="69"/>
        <v>35.104986930000003</v>
      </c>
      <c r="F216" s="23">
        <f t="shared" si="69"/>
        <v>27.887139150000003</v>
      </c>
      <c r="G216" s="23">
        <f t="shared" si="68"/>
        <v>978.97765537584144</v>
      </c>
      <c r="H216" s="51">
        <v>10.7</v>
      </c>
      <c r="I216" s="51">
        <v>8.5</v>
      </c>
      <c r="J216" s="51">
        <f t="shared" si="67"/>
        <v>90.949999999999989</v>
      </c>
      <c r="K216" s="23" t="s">
        <v>9</v>
      </c>
      <c r="L216" s="23" t="s">
        <v>9</v>
      </c>
      <c r="M216" s="23" t="s">
        <v>9</v>
      </c>
      <c r="N216" s="23" t="s">
        <v>9</v>
      </c>
      <c r="O216" s="23" t="s">
        <v>9</v>
      </c>
      <c r="P216" s="23" t="s">
        <v>21</v>
      </c>
      <c r="Q216" s="23" t="s">
        <v>21</v>
      </c>
      <c r="R216" s="73">
        <f>D216/8</f>
        <v>49.5</v>
      </c>
      <c r="S216" s="62">
        <v>1122</v>
      </c>
    </row>
    <row r="217" spans="1:19" x14ac:dyDescent="0.25">
      <c r="A217" s="6" t="s">
        <v>472</v>
      </c>
      <c r="B217" s="8" t="s">
        <v>137</v>
      </c>
      <c r="C217" s="12" t="str">
        <f t="shared" si="65"/>
        <v>Brady Arts and Community Centre: Main Hall</v>
      </c>
      <c r="D217" s="71">
        <f>R217*8</f>
        <v>400</v>
      </c>
      <c r="E217" s="13"/>
      <c r="F217" s="13"/>
      <c r="G217" s="14"/>
      <c r="H217" s="50">
        <v>13</v>
      </c>
      <c r="I217" s="50">
        <v>8.5</v>
      </c>
      <c r="J217" s="50">
        <f t="shared" si="67"/>
        <v>110.5</v>
      </c>
      <c r="K217" s="8" t="s">
        <v>21</v>
      </c>
      <c r="L217" s="8" t="s">
        <v>21</v>
      </c>
      <c r="M217" s="8" t="s">
        <v>9</v>
      </c>
      <c r="N217" s="8" t="s">
        <v>21</v>
      </c>
      <c r="O217" s="8" t="s">
        <v>9</v>
      </c>
      <c r="P217" s="8" t="s">
        <v>21</v>
      </c>
      <c r="Q217" s="8" t="s">
        <v>21</v>
      </c>
      <c r="R217" s="62">
        <v>50</v>
      </c>
      <c r="S217" s="71">
        <f>D217*5</f>
        <v>2000</v>
      </c>
    </row>
    <row r="218" spans="1:19" x14ac:dyDescent="0.25">
      <c r="A218" s="21" t="s">
        <v>300</v>
      </c>
      <c r="B218" s="21" t="s">
        <v>307</v>
      </c>
      <c r="C218" s="12" t="str">
        <f t="shared" si="65"/>
        <v>October Gallery: Theatre Showroom</v>
      </c>
      <c r="D218" s="73">
        <f>R218*8</f>
        <v>400</v>
      </c>
      <c r="E218" s="23">
        <f t="shared" ref="E218:F221" si="70">H218*3.2808399</f>
        <v>50.85301845</v>
      </c>
      <c r="F218" s="23">
        <f t="shared" si="70"/>
        <v>18.044619449999999</v>
      </c>
      <c r="G218" s="23">
        <f>E218*F218</f>
        <v>917.62336581407885</v>
      </c>
      <c r="H218" s="51">
        <v>15.5</v>
      </c>
      <c r="I218" s="51">
        <v>5.5</v>
      </c>
      <c r="J218" s="51">
        <f t="shared" si="67"/>
        <v>85.25</v>
      </c>
      <c r="K218" s="21" t="s">
        <v>9</v>
      </c>
      <c r="L218" s="21" t="s">
        <v>21</v>
      </c>
      <c r="M218" s="21" t="s">
        <v>9</v>
      </c>
      <c r="N218" s="21" t="s">
        <v>21</v>
      </c>
      <c r="O218" s="21" t="s">
        <v>21</v>
      </c>
      <c r="P218" s="21" t="s">
        <v>9</v>
      </c>
      <c r="Q218" s="21" t="s">
        <v>21</v>
      </c>
      <c r="R218" s="74">
        <v>50</v>
      </c>
      <c r="S218" s="73">
        <f>D218*5</f>
        <v>2000</v>
      </c>
    </row>
    <row r="219" spans="1:19" x14ac:dyDescent="0.25">
      <c r="A219" s="21" t="s">
        <v>300</v>
      </c>
      <c r="B219" s="21" t="s">
        <v>308</v>
      </c>
      <c r="C219" s="12" t="str">
        <f t="shared" si="65"/>
        <v>October Gallery: Club Room</v>
      </c>
      <c r="D219" s="73">
        <f>R219*8</f>
        <v>400</v>
      </c>
      <c r="E219" s="23">
        <f t="shared" si="70"/>
        <v>50.85301845</v>
      </c>
      <c r="F219" s="23">
        <f t="shared" si="70"/>
        <v>18.044619449999999</v>
      </c>
      <c r="G219" s="23">
        <f>E219*F219</f>
        <v>917.62336581407885</v>
      </c>
      <c r="H219" s="51">
        <v>15.5</v>
      </c>
      <c r="I219" s="51">
        <v>5.5</v>
      </c>
      <c r="J219" s="51">
        <f t="shared" si="67"/>
        <v>85.25</v>
      </c>
      <c r="K219" s="21" t="s">
        <v>21</v>
      </c>
      <c r="L219" s="21" t="s">
        <v>21</v>
      </c>
      <c r="M219" s="21" t="s">
        <v>21</v>
      </c>
      <c r="N219" s="21" t="s">
        <v>21</v>
      </c>
      <c r="O219" s="21" t="s">
        <v>21</v>
      </c>
      <c r="P219" s="21" t="s">
        <v>21</v>
      </c>
      <c r="Q219" s="21" t="s">
        <v>21</v>
      </c>
      <c r="R219" s="74">
        <v>50</v>
      </c>
      <c r="S219" s="73">
        <f>D219*5</f>
        <v>2000</v>
      </c>
    </row>
    <row r="220" spans="1:19" x14ac:dyDescent="0.25">
      <c r="A220" s="6" t="s">
        <v>530</v>
      </c>
      <c r="B220" s="8" t="s">
        <v>536</v>
      </c>
      <c r="C220" s="12" t="str">
        <f t="shared" si="65"/>
        <v>St James' Church Piccadilly: Conference Room</v>
      </c>
      <c r="D220" s="67">
        <f>R220*8</f>
        <v>400</v>
      </c>
      <c r="E220" s="13">
        <f t="shared" si="70"/>
        <v>32.808399000000001</v>
      </c>
      <c r="F220" s="13">
        <f t="shared" si="70"/>
        <v>24.606299249999999</v>
      </c>
      <c r="G220" s="14">
        <f>E220*F220</f>
        <v>807.29328370740075</v>
      </c>
      <c r="H220" s="50">
        <v>10</v>
      </c>
      <c r="I220" s="50">
        <v>7.5</v>
      </c>
      <c r="J220" s="50">
        <f t="shared" si="67"/>
        <v>75</v>
      </c>
      <c r="K220" s="8" t="s">
        <v>9</v>
      </c>
      <c r="L220" s="8" t="s">
        <v>21</v>
      </c>
      <c r="M220" s="8" t="s">
        <v>21</v>
      </c>
      <c r="N220" s="8" t="s">
        <v>21</v>
      </c>
      <c r="O220" s="8" t="s">
        <v>21</v>
      </c>
      <c r="P220" s="57" t="s">
        <v>9</v>
      </c>
      <c r="Q220" s="57" t="s">
        <v>21</v>
      </c>
      <c r="R220" s="85">
        <v>50</v>
      </c>
      <c r="S220" s="71">
        <f>D220*5</f>
        <v>2000</v>
      </c>
    </row>
    <row r="221" spans="1:19" x14ac:dyDescent="0.25">
      <c r="A221" s="12" t="s">
        <v>153</v>
      </c>
      <c r="B221" s="21" t="s">
        <v>100</v>
      </c>
      <c r="C221" s="12" t="str">
        <f t="shared" si="65"/>
        <v>Danceworks: Studio 1</v>
      </c>
      <c r="D221" s="74">
        <v>408</v>
      </c>
      <c r="E221" s="23">
        <f t="shared" si="70"/>
        <v>36.089238899999998</v>
      </c>
      <c r="F221" s="23">
        <f t="shared" si="70"/>
        <v>32.808399000000001</v>
      </c>
      <c r="G221" s="17">
        <f>E221*F221</f>
        <v>1184.030149437521</v>
      </c>
      <c r="H221" s="51">
        <v>11</v>
      </c>
      <c r="I221" s="51">
        <v>10</v>
      </c>
      <c r="J221" s="37">
        <f t="shared" si="67"/>
        <v>110</v>
      </c>
      <c r="K221" s="23" t="s">
        <v>21</v>
      </c>
      <c r="L221" s="23" t="s">
        <v>21</v>
      </c>
      <c r="M221" s="23" t="s">
        <v>9</v>
      </c>
      <c r="N221" s="23" t="s">
        <v>21</v>
      </c>
      <c r="O221" s="23" t="s">
        <v>9</v>
      </c>
      <c r="P221" s="23" t="s">
        <v>9</v>
      </c>
      <c r="Q221" s="23" t="s">
        <v>9</v>
      </c>
      <c r="R221" s="74">
        <v>54</v>
      </c>
      <c r="S221" s="74">
        <v>1920</v>
      </c>
    </row>
    <row r="222" spans="1:19" x14ac:dyDescent="0.25">
      <c r="A222" s="6" t="s">
        <v>724</v>
      </c>
      <c r="B222" s="25" t="s">
        <v>730</v>
      </c>
      <c r="C222" s="12" t="str">
        <f t="shared" si="65"/>
        <v>Sadler's Wells: Space A</v>
      </c>
      <c r="D222" s="62">
        <v>408</v>
      </c>
      <c r="E222" s="23"/>
      <c r="F222" s="23"/>
      <c r="G222" s="23"/>
      <c r="H222" s="50">
        <v>16.5</v>
      </c>
      <c r="I222" s="50">
        <v>14.5</v>
      </c>
      <c r="J222" s="50">
        <f t="shared" si="67"/>
        <v>239.25</v>
      </c>
      <c r="K222" s="25" t="s">
        <v>9</v>
      </c>
      <c r="L222" s="25" t="s">
        <v>9</v>
      </c>
      <c r="M222" s="25" t="s">
        <v>9</v>
      </c>
      <c r="N222" s="25" t="s">
        <v>21</v>
      </c>
      <c r="O222" s="25" t="s">
        <v>9</v>
      </c>
      <c r="P222" s="25" t="s">
        <v>21</v>
      </c>
      <c r="Q222" s="25" t="s">
        <v>9</v>
      </c>
      <c r="R222" s="71">
        <f>D222/8</f>
        <v>51</v>
      </c>
      <c r="S222" s="62">
        <v>1980</v>
      </c>
    </row>
    <row r="223" spans="1:19" x14ac:dyDescent="0.25">
      <c r="A223" s="21" t="s">
        <v>331</v>
      </c>
      <c r="B223" s="12" t="s">
        <v>337</v>
      </c>
      <c r="C223" s="12" t="str">
        <f t="shared" si="65"/>
        <v>Pineapple: Studio 9</v>
      </c>
      <c r="D223" s="71">
        <f>R223*8</f>
        <v>422.4</v>
      </c>
      <c r="E223" s="23">
        <f>H223*3.2808399</f>
        <v>32.808399000000001</v>
      </c>
      <c r="F223" s="23">
        <f>I223*3.2808399</f>
        <v>42.650918700000005</v>
      </c>
      <c r="G223" s="23">
        <f>E223*F223</f>
        <v>1399.3083584261615</v>
      </c>
      <c r="H223" s="37">
        <v>10</v>
      </c>
      <c r="I223" s="37">
        <v>13</v>
      </c>
      <c r="J223" s="37">
        <f t="shared" si="67"/>
        <v>130</v>
      </c>
      <c r="K223" s="12" t="s">
        <v>21</v>
      </c>
      <c r="L223" s="12" t="s">
        <v>21</v>
      </c>
      <c r="M223" s="12" t="s">
        <v>9</v>
      </c>
      <c r="N223" s="12" t="s">
        <v>21</v>
      </c>
      <c r="O223" s="12" t="s">
        <v>9</v>
      </c>
      <c r="P223" s="12" t="s">
        <v>9</v>
      </c>
      <c r="Q223" s="12" t="s">
        <v>9</v>
      </c>
      <c r="R223" s="62">
        <v>52.8</v>
      </c>
      <c r="S223" s="71">
        <f>D223*5</f>
        <v>2112</v>
      </c>
    </row>
    <row r="224" spans="1:19" x14ac:dyDescent="0.25">
      <c r="A224" s="21" t="s">
        <v>331</v>
      </c>
      <c r="B224" s="12" t="s">
        <v>338</v>
      </c>
      <c r="C224" s="12" t="str">
        <f t="shared" si="65"/>
        <v>Pineapple: Studio 12</v>
      </c>
      <c r="D224" s="71">
        <f>R224*8</f>
        <v>422.4</v>
      </c>
      <c r="E224" s="23">
        <f>H224*3.2808399</f>
        <v>32.808399000000001</v>
      </c>
      <c r="F224" s="23">
        <f>I224*3.2808399</f>
        <v>42.650918700000005</v>
      </c>
      <c r="G224" s="23">
        <f>E224*F224</f>
        <v>1399.3083584261615</v>
      </c>
      <c r="H224" s="37">
        <v>10</v>
      </c>
      <c r="I224" s="37">
        <v>13</v>
      </c>
      <c r="J224" s="37">
        <f t="shared" si="67"/>
        <v>130</v>
      </c>
      <c r="K224" s="12" t="s">
        <v>21</v>
      </c>
      <c r="L224" s="12" t="s">
        <v>21</v>
      </c>
      <c r="M224" s="12" t="s">
        <v>9</v>
      </c>
      <c r="N224" s="12" t="s">
        <v>21</v>
      </c>
      <c r="O224" s="12" t="s">
        <v>9</v>
      </c>
      <c r="P224" s="12" t="s">
        <v>9</v>
      </c>
      <c r="Q224" s="12" t="s">
        <v>9</v>
      </c>
      <c r="R224" s="62">
        <v>52.8</v>
      </c>
      <c r="S224" s="71">
        <f>D224*5</f>
        <v>2112</v>
      </c>
    </row>
    <row r="225" spans="1:19" x14ac:dyDescent="0.25">
      <c r="A225" s="12" t="s">
        <v>612</v>
      </c>
      <c r="B225" s="21" t="s">
        <v>89</v>
      </c>
      <c r="C225" s="12" t="str">
        <f t="shared" si="65"/>
        <v>Glasshill Studios: Studio 3</v>
      </c>
      <c r="D225" s="62">
        <v>428.4</v>
      </c>
      <c r="E225" s="12"/>
      <c r="F225" s="12"/>
      <c r="G225" s="17"/>
      <c r="H225" s="51">
        <v>12.9</v>
      </c>
      <c r="I225" s="51">
        <v>8.9</v>
      </c>
      <c r="J225" s="37">
        <f t="shared" si="67"/>
        <v>114.81</v>
      </c>
      <c r="K225" s="23" t="s">
        <v>9</v>
      </c>
      <c r="L225" s="23" t="s">
        <v>21</v>
      </c>
      <c r="M225" s="23" t="s">
        <v>9</v>
      </c>
      <c r="N225" s="23" t="s">
        <v>21</v>
      </c>
      <c r="O225" s="23" t="s">
        <v>9</v>
      </c>
      <c r="P225" s="23" t="s">
        <v>9</v>
      </c>
      <c r="Q225" s="23" t="s">
        <v>9</v>
      </c>
      <c r="R225" s="71">
        <f>D225/8</f>
        <v>53.55</v>
      </c>
      <c r="S225" s="62">
        <v>2128.7999999999997</v>
      </c>
    </row>
    <row r="226" spans="1:19" x14ac:dyDescent="0.25">
      <c r="A226" s="21" t="s">
        <v>331</v>
      </c>
      <c r="B226" s="12" t="s">
        <v>100</v>
      </c>
      <c r="C226" s="12" t="str">
        <f t="shared" si="65"/>
        <v>Pineapple: Studio 1</v>
      </c>
      <c r="D226" s="71">
        <f>R226*8</f>
        <v>432</v>
      </c>
      <c r="E226" s="23">
        <f t="shared" ref="E226:F231" si="71">H226*3.2808399</f>
        <v>32.808399000000001</v>
      </c>
      <c r="F226" s="23">
        <f t="shared" si="71"/>
        <v>36.089238899999998</v>
      </c>
      <c r="G226" s="23">
        <f t="shared" ref="G226:G235" si="72">E226*F226</f>
        <v>1184.030149437521</v>
      </c>
      <c r="H226" s="37">
        <v>10</v>
      </c>
      <c r="I226" s="37">
        <v>11</v>
      </c>
      <c r="J226" s="37">
        <f t="shared" si="67"/>
        <v>110</v>
      </c>
      <c r="K226" s="12" t="s">
        <v>21</v>
      </c>
      <c r="L226" s="12" t="s">
        <v>21</v>
      </c>
      <c r="M226" s="12" t="s">
        <v>9</v>
      </c>
      <c r="N226" s="12" t="s">
        <v>21</v>
      </c>
      <c r="O226" s="12" t="s">
        <v>9</v>
      </c>
      <c r="P226" s="12" t="s">
        <v>9</v>
      </c>
      <c r="Q226" s="12" t="s">
        <v>9</v>
      </c>
      <c r="R226" s="62">
        <v>54</v>
      </c>
      <c r="S226" s="71">
        <f>D226*5</f>
        <v>2160</v>
      </c>
    </row>
    <row r="227" spans="1:19" x14ac:dyDescent="0.25">
      <c r="A227" s="6" t="s">
        <v>361</v>
      </c>
      <c r="B227" s="25" t="s">
        <v>377</v>
      </c>
      <c r="C227" s="12" t="str">
        <f t="shared" si="65"/>
        <v>RADA: Squire Bancroft</v>
      </c>
      <c r="D227" s="62">
        <v>432</v>
      </c>
      <c r="E227" s="23">
        <f t="shared" si="71"/>
        <v>54.790026330000003</v>
      </c>
      <c r="F227" s="23">
        <f t="shared" si="71"/>
        <v>24.606299249999999</v>
      </c>
      <c r="G227" s="23">
        <f t="shared" si="72"/>
        <v>1348.1797837913593</v>
      </c>
      <c r="H227" s="50">
        <v>16.7</v>
      </c>
      <c r="I227" s="50">
        <v>7.5</v>
      </c>
      <c r="J227" s="50">
        <f t="shared" si="67"/>
        <v>125.25</v>
      </c>
      <c r="K227" s="8" t="s">
        <v>21</v>
      </c>
      <c r="L227" s="8" t="s">
        <v>21</v>
      </c>
      <c r="M227" s="8" t="s">
        <v>9</v>
      </c>
      <c r="N227" s="8" t="s">
        <v>21</v>
      </c>
      <c r="O227" s="8" t="s">
        <v>9</v>
      </c>
      <c r="P227" s="8" t="s">
        <v>9</v>
      </c>
      <c r="Q227" s="8" t="s">
        <v>9</v>
      </c>
      <c r="R227" s="62">
        <v>60</v>
      </c>
      <c r="S227" s="71">
        <f>D227*5</f>
        <v>2160</v>
      </c>
    </row>
    <row r="228" spans="1:19" x14ac:dyDescent="0.25">
      <c r="A228" s="6" t="s">
        <v>710</v>
      </c>
      <c r="B228" s="25" t="s">
        <v>722</v>
      </c>
      <c r="C228" s="12" t="str">
        <f t="shared" si="65"/>
        <v>Royal Academy of Dance: Genée</v>
      </c>
      <c r="D228" s="71">
        <f>R228*8</f>
        <v>432</v>
      </c>
      <c r="E228" s="23">
        <f t="shared" si="71"/>
        <v>43.963254660000004</v>
      </c>
      <c r="F228" s="23">
        <f t="shared" si="71"/>
        <v>47.90026254</v>
      </c>
      <c r="G228" s="23">
        <f t="shared" si="72"/>
        <v>2105.8514403268787</v>
      </c>
      <c r="H228" s="50">
        <v>13.4</v>
      </c>
      <c r="I228" s="50">
        <v>14.6</v>
      </c>
      <c r="J228" s="50">
        <f t="shared" si="67"/>
        <v>195.64</v>
      </c>
      <c r="K228" s="25" t="s">
        <v>9</v>
      </c>
      <c r="L228" s="25" t="s">
        <v>9</v>
      </c>
      <c r="M228" s="25" t="s">
        <v>9</v>
      </c>
      <c r="N228" s="25" t="s">
        <v>21</v>
      </c>
      <c r="O228" s="25" t="s">
        <v>9</v>
      </c>
      <c r="P228" s="25" t="s">
        <v>21</v>
      </c>
      <c r="Q228" s="25" t="s">
        <v>9</v>
      </c>
      <c r="R228" s="62">
        <v>54</v>
      </c>
      <c r="S228" s="71">
        <f>D228*5</f>
        <v>2160</v>
      </c>
    </row>
    <row r="229" spans="1:19" x14ac:dyDescent="0.25">
      <c r="A229" s="6" t="s">
        <v>757</v>
      </c>
      <c r="B229" s="6" t="s">
        <v>757</v>
      </c>
      <c r="C229" s="21" t="str">
        <f t="shared" si="65"/>
        <v>Anonymous: Anonymous</v>
      </c>
      <c r="D229" s="62">
        <v>450</v>
      </c>
      <c r="E229" s="13">
        <f t="shared" si="71"/>
        <v>70.538057850000001</v>
      </c>
      <c r="F229" s="13">
        <f t="shared" si="71"/>
        <v>59.383202190000006</v>
      </c>
      <c r="G229" s="54">
        <f t="shared" si="72"/>
        <v>4188.7757513964671</v>
      </c>
      <c r="H229" s="51">
        <v>21.5</v>
      </c>
      <c r="I229" s="51">
        <v>18.100000000000001</v>
      </c>
      <c r="J229" s="51">
        <f t="shared" si="67"/>
        <v>389.15000000000003</v>
      </c>
      <c r="K229" s="25" t="s">
        <v>21</v>
      </c>
      <c r="L229" s="25" t="s">
        <v>21</v>
      </c>
      <c r="M229" s="25" t="s">
        <v>21</v>
      </c>
      <c r="N229" s="25" t="s">
        <v>21</v>
      </c>
      <c r="O229" s="21" t="s">
        <v>9</v>
      </c>
      <c r="P229" s="25" t="s">
        <v>21</v>
      </c>
      <c r="Q229" s="25" t="s">
        <v>21</v>
      </c>
      <c r="R229" s="62">
        <v>72</v>
      </c>
      <c r="S229" s="62">
        <v>1440</v>
      </c>
    </row>
    <row r="230" spans="1:19" x14ac:dyDescent="0.25">
      <c r="A230" s="12" t="s">
        <v>153</v>
      </c>
      <c r="B230" s="21" t="s">
        <v>162</v>
      </c>
      <c r="C230" s="12" t="str">
        <f t="shared" si="65"/>
        <v>Danceworks: Studio 10</v>
      </c>
      <c r="D230" s="74">
        <v>450</v>
      </c>
      <c r="E230" s="23">
        <f t="shared" si="71"/>
        <v>39.698162789999998</v>
      </c>
      <c r="F230" s="23">
        <f t="shared" si="71"/>
        <v>31.16797905</v>
      </c>
      <c r="G230" s="17">
        <f t="shared" si="72"/>
        <v>1237.3115061622095</v>
      </c>
      <c r="H230" s="51">
        <v>12.1</v>
      </c>
      <c r="I230" s="51">
        <v>9.5</v>
      </c>
      <c r="J230" s="37">
        <f t="shared" si="67"/>
        <v>114.95</v>
      </c>
      <c r="K230" s="23" t="s">
        <v>21</v>
      </c>
      <c r="L230" s="23" t="s">
        <v>21</v>
      </c>
      <c r="M230" s="23" t="s">
        <v>9</v>
      </c>
      <c r="N230" s="23" t="s">
        <v>21</v>
      </c>
      <c r="O230" s="23" t="s">
        <v>9</v>
      </c>
      <c r="P230" s="23" t="s">
        <v>9</v>
      </c>
      <c r="Q230" s="23" t="s">
        <v>9</v>
      </c>
      <c r="R230" s="74">
        <v>60</v>
      </c>
      <c r="S230" s="74">
        <v>2100</v>
      </c>
    </row>
    <row r="231" spans="1:19" x14ac:dyDescent="0.25">
      <c r="A231" s="12" t="s">
        <v>153</v>
      </c>
      <c r="B231" s="21" t="s">
        <v>163</v>
      </c>
      <c r="C231" s="12" t="str">
        <f t="shared" si="65"/>
        <v>Danceworks: Studio 11</v>
      </c>
      <c r="D231" s="74">
        <v>450</v>
      </c>
      <c r="E231" s="23">
        <f t="shared" si="71"/>
        <v>39.698162789999998</v>
      </c>
      <c r="F231" s="23">
        <f t="shared" si="71"/>
        <v>31.16797905</v>
      </c>
      <c r="G231" s="17">
        <f t="shared" si="72"/>
        <v>1237.3115061622095</v>
      </c>
      <c r="H231" s="51">
        <v>12.1</v>
      </c>
      <c r="I231" s="51">
        <v>9.5</v>
      </c>
      <c r="J231" s="37">
        <f t="shared" si="67"/>
        <v>114.95</v>
      </c>
      <c r="K231" s="23" t="s">
        <v>21</v>
      </c>
      <c r="L231" s="23" t="s">
        <v>21</v>
      </c>
      <c r="M231" s="23" t="s">
        <v>9</v>
      </c>
      <c r="N231" s="23" t="s">
        <v>21</v>
      </c>
      <c r="O231" s="23" t="s">
        <v>9</v>
      </c>
      <c r="P231" s="23" t="s">
        <v>9</v>
      </c>
      <c r="Q231" s="23" t="s">
        <v>9</v>
      </c>
      <c r="R231" s="74">
        <v>60</v>
      </c>
      <c r="S231" s="74">
        <v>2100</v>
      </c>
    </row>
    <row r="232" spans="1:19" x14ac:dyDescent="0.25">
      <c r="A232" s="21" t="s">
        <v>148</v>
      </c>
      <c r="B232" s="21" t="s">
        <v>137</v>
      </c>
      <c r="C232" s="12" t="str">
        <f t="shared" ref="C232:C254" si="73">A232&amp;": "&amp;B232</f>
        <v>Dragon Hall: Main Hall</v>
      </c>
      <c r="D232" s="74">
        <v>455</v>
      </c>
      <c r="E232" s="12">
        <v>43.3</v>
      </c>
      <c r="F232" s="12">
        <v>29.5</v>
      </c>
      <c r="G232" s="17">
        <f t="shared" si="72"/>
        <v>1277.3499999999999</v>
      </c>
      <c r="H232" s="37">
        <v>13.2</v>
      </c>
      <c r="I232" s="37">
        <v>9</v>
      </c>
      <c r="J232" s="37">
        <f t="shared" si="67"/>
        <v>118.8</v>
      </c>
      <c r="K232" s="23" t="s">
        <v>9</v>
      </c>
      <c r="L232" s="23" t="s">
        <v>21</v>
      </c>
      <c r="M232" s="23" t="s">
        <v>9</v>
      </c>
      <c r="N232" s="23" t="s">
        <v>21</v>
      </c>
      <c r="O232" s="23" t="s">
        <v>9</v>
      </c>
      <c r="P232" s="23" t="s">
        <v>9</v>
      </c>
      <c r="Q232" s="23" t="s">
        <v>21</v>
      </c>
      <c r="R232" s="71">
        <f>D232/8</f>
        <v>56.875</v>
      </c>
      <c r="S232" s="71">
        <f>D232*5</f>
        <v>2275</v>
      </c>
    </row>
    <row r="233" spans="1:19" x14ac:dyDescent="0.25">
      <c r="A233" s="21" t="s">
        <v>262</v>
      </c>
      <c r="B233" s="12" t="s">
        <v>137</v>
      </c>
      <c r="C233" s="12" t="str">
        <f t="shared" si="73"/>
        <v>London Welsh Centre: Main Hall</v>
      </c>
      <c r="D233" s="74">
        <v>455</v>
      </c>
      <c r="E233" s="12">
        <v>57</v>
      </c>
      <c r="F233" s="12">
        <v>35</v>
      </c>
      <c r="G233" s="17">
        <f t="shared" si="72"/>
        <v>1995</v>
      </c>
      <c r="H233" s="37">
        <v>17.399999999999999</v>
      </c>
      <c r="I233" s="37">
        <v>10</v>
      </c>
      <c r="J233" s="37">
        <f t="shared" si="67"/>
        <v>174</v>
      </c>
      <c r="K233" s="12" t="s">
        <v>9</v>
      </c>
      <c r="L233" s="12" t="s">
        <v>21</v>
      </c>
      <c r="M233" s="12" t="s">
        <v>21</v>
      </c>
      <c r="N233" s="12" t="s">
        <v>21</v>
      </c>
      <c r="O233" s="12" t="s">
        <v>21</v>
      </c>
      <c r="P233" s="12" t="s">
        <v>9</v>
      </c>
      <c r="Q233" s="12" t="s">
        <v>21</v>
      </c>
      <c r="R233" s="73">
        <f>D233/8</f>
        <v>56.875</v>
      </c>
      <c r="S233" s="73">
        <f>D233*5</f>
        <v>2275</v>
      </c>
    </row>
    <row r="234" spans="1:19" x14ac:dyDescent="0.25">
      <c r="A234" s="21" t="s">
        <v>81</v>
      </c>
      <c r="B234" s="12" t="s">
        <v>91</v>
      </c>
      <c r="C234" s="12" t="str">
        <f t="shared" si="73"/>
        <v>Artsadmin: Court Room</v>
      </c>
      <c r="D234" s="74">
        <f>400*1.2</f>
        <v>480</v>
      </c>
      <c r="E234" s="17">
        <f>H234*3.2808399</f>
        <v>49.212598499999999</v>
      </c>
      <c r="F234" s="17">
        <f>I234*3.2808399</f>
        <v>26.246719200000001</v>
      </c>
      <c r="G234" s="17">
        <f t="shared" si="72"/>
        <v>1291.6692539318412</v>
      </c>
      <c r="H234" s="37">
        <v>15</v>
      </c>
      <c r="I234" s="37">
        <v>8</v>
      </c>
      <c r="J234" s="37">
        <f t="shared" si="67"/>
        <v>120</v>
      </c>
      <c r="K234" s="12" t="s">
        <v>9</v>
      </c>
      <c r="L234" s="12" t="s">
        <v>9</v>
      </c>
      <c r="M234" s="12" t="s">
        <v>21</v>
      </c>
      <c r="N234" s="12" t="s">
        <v>9</v>
      </c>
      <c r="O234" s="12" t="s">
        <v>9</v>
      </c>
      <c r="P234" s="12" t="s">
        <v>9</v>
      </c>
      <c r="Q234" s="12" t="s">
        <v>21</v>
      </c>
      <c r="R234" s="73">
        <f>D234/5</f>
        <v>96</v>
      </c>
      <c r="S234" s="74">
        <f>1600*1.2</f>
        <v>1920</v>
      </c>
    </row>
    <row r="235" spans="1:19" x14ac:dyDescent="0.25">
      <c r="A235" s="6" t="s">
        <v>547</v>
      </c>
      <c r="B235" s="8" t="s">
        <v>749</v>
      </c>
      <c r="C235" s="12" t="str">
        <f t="shared" si="73"/>
        <v>Stratford Circus: C3</v>
      </c>
      <c r="D235" s="85">
        <f>1.2*400</f>
        <v>480</v>
      </c>
      <c r="E235" s="13">
        <f>H235*3.2808399</f>
        <v>49.212598499999999</v>
      </c>
      <c r="F235" s="13">
        <f>I235*3.2808399</f>
        <v>49.212598499999999</v>
      </c>
      <c r="G235" s="14">
        <f t="shared" si="72"/>
        <v>2421.8798511222021</v>
      </c>
      <c r="H235" s="50">
        <v>15</v>
      </c>
      <c r="I235" s="50">
        <v>15</v>
      </c>
      <c r="J235" s="50">
        <f t="shared" si="67"/>
        <v>225</v>
      </c>
      <c r="K235" s="8" t="s">
        <v>21</v>
      </c>
      <c r="L235" s="8" t="s">
        <v>21</v>
      </c>
      <c r="M235" s="8" t="s">
        <v>9</v>
      </c>
      <c r="N235" s="8" t="s">
        <v>21</v>
      </c>
      <c r="O235" s="8" t="s">
        <v>9</v>
      </c>
      <c r="P235" s="57" t="s">
        <v>21</v>
      </c>
      <c r="Q235" s="57" t="s">
        <v>9</v>
      </c>
      <c r="R235" s="71">
        <f t="shared" ref="R235:R240" si="74">D235/8</f>
        <v>60</v>
      </c>
      <c r="S235" s="71">
        <f>D235*5</f>
        <v>2400</v>
      </c>
    </row>
    <row r="236" spans="1:19" x14ac:dyDescent="0.25">
      <c r="A236" s="12" t="s">
        <v>612</v>
      </c>
      <c r="B236" s="21" t="s">
        <v>101</v>
      </c>
      <c r="C236" s="12" t="str">
        <f t="shared" si="73"/>
        <v>Glasshill Studios: Studio 2</v>
      </c>
      <c r="D236" s="62">
        <v>504</v>
      </c>
      <c r="E236" s="12"/>
      <c r="F236" s="12"/>
      <c r="G236" s="17"/>
      <c r="H236" s="51">
        <v>15.2</v>
      </c>
      <c r="I236" s="51">
        <v>9.1</v>
      </c>
      <c r="J236" s="37">
        <f t="shared" ref="J236:J252" si="75">H236*I236</f>
        <v>138.32</v>
      </c>
      <c r="K236" s="23" t="s">
        <v>9</v>
      </c>
      <c r="L236" s="23" t="s">
        <v>21</v>
      </c>
      <c r="M236" s="23" t="s">
        <v>9</v>
      </c>
      <c r="N236" s="23" t="s">
        <v>21</v>
      </c>
      <c r="O236" s="23" t="s">
        <v>9</v>
      </c>
      <c r="P236" s="23" t="s">
        <v>9</v>
      </c>
      <c r="Q236" s="23" t="s">
        <v>9</v>
      </c>
      <c r="R236" s="71">
        <f t="shared" si="74"/>
        <v>63</v>
      </c>
      <c r="S236" s="62">
        <v>2658</v>
      </c>
    </row>
    <row r="237" spans="1:19" x14ac:dyDescent="0.25">
      <c r="A237" s="6" t="s">
        <v>28</v>
      </c>
      <c r="B237" s="8" t="s">
        <v>92</v>
      </c>
      <c r="C237" s="12" t="str">
        <f t="shared" si="73"/>
        <v>3 Mills Studios: Studio 5</v>
      </c>
      <c r="D237" s="68">
        <v>510</v>
      </c>
      <c r="E237" s="13">
        <f>H237*3.2808399</f>
        <v>61.975065711000006</v>
      </c>
      <c r="F237" s="13">
        <f>I237*3.2808399</f>
        <v>30.839895060000003</v>
      </c>
      <c r="G237" s="14">
        <f>E237*F237</f>
        <v>1911.3045228638448</v>
      </c>
      <c r="H237" s="50">
        <v>18.89</v>
      </c>
      <c r="I237" s="50">
        <v>9.4</v>
      </c>
      <c r="J237" s="50">
        <f t="shared" si="75"/>
        <v>177.566</v>
      </c>
      <c r="K237" s="8" t="s">
        <v>21</v>
      </c>
      <c r="L237" s="8" t="s">
        <v>21</v>
      </c>
      <c r="M237" s="8" t="s">
        <v>21</v>
      </c>
      <c r="N237" s="8" t="s">
        <v>21</v>
      </c>
      <c r="O237" s="8" t="s">
        <v>21</v>
      </c>
      <c r="P237" s="57" t="s">
        <v>21</v>
      </c>
      <c r="Q237" s="25" t="s">
        <v>21</v>
      </c>
      <c r="R237" s="67">
        <f t="shared" si="74"/>
        <v>63.75</v>
      </c>
      <c r="S237" s="68">
        <v>2040</v>
      </c>
    </row>
    <row r="238" spans="1:19" x14ac:dyDescent="0.25">
      <c r="A238" s="6" t="s">
        <v>28</v>
      </c>
      <c r="B238" s="8" t="s">
        <v>161</v>
      </c>
      <c r="C238" s="12" t="str">
        <f t="shared" si="73"/>
        <v>3 Mills Studios: Studio 6</v>
      </c>
      <c r="D238" s="68">
        <v>510</v>
      </c>
      <c r="E238" s="13">
        <f>H238*3.2808399</f>
        <v>62.631233691000006</v>
      </c>
      <c r="F238" s="13">
        <f>I238*3.2808399</f>
        <v>40.026246780000001</v>
      </c>
      <c r="G238" s="14">
        <f>E238*F238</f>
        <v>2506.8932158518164</v>
      </c>
      <c r="H238" s="50">
        <v>19.09</v>
      </c>
      <c r="I238" s="50">
        <v>12.2</v>
      </c>
      <c r="J238" s="50">
        <f t="shared" si="75"/>
        <v>232.898</v>
      </c>
      <c r="K238" s="8" t="s">
        <v>21</v>
      </c>
      <c r="L238" s="8" t="s">
        <v>21</v>
      </c>
      <c r="M238" s="8" t="s">
        <v>21</v>
      </c>
      <c r="N238" s="8" t="s">
        <v>21</v>
      </c>
      <c r="O238" s="8" t="s">
        <v>21</v>
      </c>
      <c r="P238" s="57" t="s">
        <v>21</v>
      </c>
      <c r="Q238" s="25" t="s">
        <v>21</v>
      </c>
      <c r="R238" s="67">
        <f t="shared" si="74"/>
        <v>63.75</v>
      </c>
      <c r="S238" s="68">
        <v>2040</v>
      </c>
    </row>
    <row r="239" spans="1:19" x14ac:dyDescent="0.25">
      <c r="A239" s="12" t="s">
        <v>612</v>
      </c>
      <c r="B239" s="21" t="s">
        <v>100</v>
      </c>
      <c r="C239" s="12" t="str">
        <f t="shared" si="73"/>
        <v>Glasshill Studios: Studio 1</v>
      </c>
      <c r="D239" s="62">
        <v>516</v>
      </c>
      <c r="E239" s="12"/>
      <c r="F239" s="12"/>
      <c r="G239" s="17"/>
      <c r="H239" s="51">
        <v>15.2</v>
      </c>
      <c r="I239" s="51">
        <v>8.5</v>
      </c>
      <c r="J239" s="37">
        <f t="shared" si="75"/>
        <v>129.19999999999999</v>
      </c>
      <c r="K239" s="23" t="s">
        <v>9</v>
      </c>
      <c r="L239" s="23" t="s">
        <v>21</v>
      </c>
      <c r="M239" s="23" t="s">
        <v>9</v>
      </c>
      <c r="N239" s="23" t="s">
        <v>21</v>
      </c>
      <c r="O239" s="23" t="s">
        <v>9</v>
      </c>
      <c r="P239" s="23" t="s">
        <v>9</v>
      </c>
      <c r="Q239" s="23" t="s">
        <v>9</v>
      </c>
      <c r="R239" s="71">
        <f t="shared" si="74"/>
        <v>64.5</v>
      </c>
      <c r="S239" s="62">
        <v>2746.7999999999997</v>
      </c>
    </row>
    <row r="240" spans="1:19" x14ac:dyDescent="0.25">
      <c r="A240" s="12" t="s">
        <v>612</v>
      </c>
      <c r="B240" s="21" t="s">
        <v>102</v>
      </c>
      <c r="C240" s="12" t="str">
        <f t="shared" si="73"/>
        <v>Glasshill Studios: Studio 4</v>
      </c>
      <c r="D240" s="62">
        <v>522</v>
      </c>
      <c r="E240" s="12"/>
      <c r="F240" s="12"/>
      <c r="G240" s="17"/>
      <c r="H240" s="51">
        <v>10.3</v>
      </c>
      <c r="I240" s="51">
        <v>6.8</v>
      </c>
      <c r="J240" s="37">
        <f t="shared" si="75"/>
        <v>70.040000000000006</v>
      </c>
      <c r="K240" s="23" t="s">
        <v>9</v>
      </c>
      <c r="L240" s="23" t="s">
        <v>21</v>
      </c>
      <c r="M240" s="23" t="s">
        <v>9</v>
      </c>
      <c r="N240" s="23" t="s">
        <v>21</v>
      </c>
      <c r="O240" s="23" t="s">
        <v>9</v>
      </c>
      <c r="P240" s="23" t="s">
        <v>9</v>
      </c>
      <c r="Q240" s="23" t="s">
        <v>9</v>
      </c>
      <c r="R240" s="71">
        <f t="shared" si="74"/>
        <v>65.25</v>
      </c>
      <c r="S240" s="62">
        <v>1946.3999999999999</v>
      </c>
    </row>
    <row r="241" spans="1:19" x14ac:dyDescent="0.25">
      <c r="A241" s="6" t="s">
        <v>485</v>
      </c>
      <c r="B241" s="8" t="s">
        <v>137</v>
      </c>
      <c r="C241" s="12" t="str">
        <f t="shared" si="73"/>
        <v>Paddington Arts Centre: Main Hall</v>
      </c>
      <c r="D241" s="71">
        <f>R241*8</f>
        <v>528</v>
      </c>
      <c r="E241" s="13">
        <f t="shared" ref="E241:F244" si="76">H241*3.2808399</f>
        <v>47.244094560000001</v>
      </c>
      <c r="F241" s="13">
        <f t="shared" si="76"/>
        <v>45.931758600000002</v>
      </c>
      <c r="G241" s="14">
        <f>E241*F241</f>
        <v>2170.0043466054935</v>
      </c>
      <c r="H241" s="50">
        <v>14.4</v>
      </c>
      <c r="I241" s="50">
        <v>14</v>
      </c>
      <c r="J241" s="50">
        <f t="shared" si="75"/>
        <v>201.6</v>
      </c>
      <c r="K241" s="8" t="s">
        <v>21</v>
      </c>
      <c r="L241" s="8" t="s">
        <v>21</v>
      </c>
      <c r="M241" s="8" t="s">
        <v>9</v>
      </c>
      <c r="N241" s="8" t="s">
        <v>9</v>
      </c>
      <c r="O241" s="8" t="s">
        <v>21</v>
      </c>
      <c r="P241" s="8" t="s">
        <v>21</v>
      </c>
      <c r="Q241" s="8" t="s">
        <v>21</v>
      </c>
      <c r="R241" s="62">
        <v>66</v>
      </c>
      <c r="S241" s="71">
        <f>D241*5</f>
        <v>2640</v>
      </c>
    </row>
    <row r="242" spans="1:19" x14ac:dyDescent="0.25">
      <c r="A242" s="21" t="s">
        <v>81</v>
      </c>
      <c r="B242" s="12" t="s">
        <v>89</v>
      </c>
      <c r="C242" s="12" t="str">
        <f t="shared" si="73"/>
        <v>Artsadmin: Studio 3</v>
      </c>
      <c r="D242" s="74">
        <f>450*1.2</f>
        <v>540</v>
      </c>
      <c r="E242" s="17">
        <f t="shared" si="76"/>
        <v>49.212598499999999</v>
      </c>
      <c r="F242" s="17">
        <f t="shared" si="76"/>
        <v>45.931758600000002</v>
      </c>
      <c r="G242" s="17">
        <f>E242*F242</f>
        <v>2260.4211943807222</v>
      </c>
      <c r="H242" s="37">
        <v>15</v>
      </c>
      <c r="I242" s="37">
        <v>14</v>
      </c>
      <c r="J242" s="37">
        <f t="shared" si="75"/>
        <v>210</v>
      </c>
      <c r="K242" s="12" t="s">
        <v>9</v>
      </c>
      <c r="L242" s="12" t="s">
        <v>9</v>
      </c>
      <c r="M242" s="12" t="s">
        <v>9</v>
      </c>
      <c r="N242" s="12" t="s">
        <v>21</v>
      </c>
      <c r="O242" s="12" t="s">
        <v>9</v>
      </c>
      <c r="P242" s="12" t="s">
        <v>9</v>
      </c>
      <c r="Q242" s="12" t="s">
        <v>21</v>
      </c>
      <c r="R242" s="73">
        <f>D242/5</f>
        <v>108</v>
      </c>
      <c r="S242" s="74">
        <f>1.2*1800</f>
        <v>2160</v>
      </c>
    </row>
    <row r="243" spans="1:19" x14ac:dyDescent="0.25">
      <c r="A243" s="21" t="s">
        <v>331</v>
      </c>
      <c r="B243" s="12" t="s">
        <v>336</v>
      </c>
      <c r="C243" s="12" t="str">
        <f t="shared" si="73"/>
        <v>Pineapple: Studio 7</v>
      </c>
      <c r="D243" s="71">
        <f>R243*8</f>
        <v>547.19999999999993</v>
      </c>
      <c r="E243" s="23">
        <f t="shared" si="76"/>
        <v>62.335958099999999</v>
      </c>
      <c r="F243" s="23">
        <f t="shared" si="76"/>
        <v>29.527559100000001</v>
      </c>
      <c r="G243" s="23">
        <f>E243*F243</f>
        <v>1840.6286868528737</v>
      </c>
      <c r="H243" s="37">
        <v>19</v>
      </c>
      <c r="I243" s="37">
        <v>9</v>
      </c>
      <c r="J243" s="37">
        <f t="shared" si="75"/>
        <v>171</v>
      </c>
      <c r="K243" s="12" t="s">
        <v>21</v>
      </c>
      <c r="L243" s="12" t="s">
        <v>21</v>
      </c>
      <c r="M243" s="12" t="s">
        <v>9</v>
      </c>
      <c r="N243" s="12" t="s">
        <v>21</v>
      </c>
      <c r="O243" s="12" t="s">
        <v>9</v>
      </c>
      <c r="P243" s="12" t="s">
        <v>9</v>
      </c>
      <c r="Q243" s="12" t="s">
        <v>9</v>
      </c>
      <c r="R243" s="62">
        <v>68.399999999999991</v>
      </c>
      <c r="S243" s="71">
        <f>D243*5</f>
        <v>2735.9999999999995</v>
      </c>
    </row>
    <row r="244" spans="1:19" x14ac:dyDescent="0.25">
      <c r="A244" s="21" t="s">
        <v>331</v>
      </c>
      <c r="B244" s="12" t="s">
        <v>163</v>
      </c>
      <c r="C244" s="12" t="str">
        <f t="shared" si="73"/>
        <v>Pineapple: Studio 11</v>
      </c>
      <c r="D244" s="71">
        <f>R244*8</f>
        <v>547.19999999999993</v>
      </c>
      <c r="E244" s="23">
        <f t="shared" si="76"/>
        <v>59.055118200000003</v>
      </c>
      <c r="F244" s="23">
        <f t="shared" si="76"/>
        <v>29.527559100000001</v>
      </c>
      <c r="G244" s="23">
        <f>E244*F244</f>
        <v>1743.7534928079858</v>
      </c>
      <c r="H244" s="37">
        <v>18</v>
      </c>
      <c r="I244" s="37">
        <v>9</v>
      </c>
      <c r="J244" s="37">
        <f t="shared" si="75"/>
        <v>162</v>
      </c>
      <c r="K244" s="12" t="s">
        <v>21</v>
      </c>
      <c r="L244" s="12" t="s">
        <v>21</v>
      </c>
      <c r="M244" s="12" t="s">
        <v>9</v>
      </c>
      <c r="N244" s="12" t="s">
        <v>21</v>
      </c>
      <c r="O244" s="12" t="s">
        <v>9</v>
      </c>
      <c r="P244" s="12" t="s">
        <v>9</v>
      </c>
      <c r="Q244" s="12" t="s">
        <v>9</v>
      </c>
      <c r="R244" s="62">
        <v>68.399999999999991</v>
      </c>
      <c r="S244" s="71">
        <f>D244*5</f>
        <v>2735.9999999999995</v>
      </c>
    </row>
    <row r="245" spans="1:19" x14ac:dyDescent="0.25">
      <c r="A245" s="6" t="s">
        <v>724</v>
      </c>
      <c r="B245" s="25" t="s">
        <v>734</v>
      </c>
      <c r="C245" s="12" t="str">
        <f t="shared" si="73"/>
        <v>Sadler's Wells: Lilian Baylis Studio</v>
      </c>
      <c r="D245" s="62">
        <v>558</v>
      </c>
      <c r="E245" s="23"/>
      <c r="F245" s="23"/>
      <c r="G245" s="23"/>
      <c r="H245" s="50">
        <v>15</v>
      </c>
      <c r="I245" s="50">
        <v>15</v>
      </c>
      <c r="J245" s="50">
        <f t="shared" si="75"/>
        <v>225</v>
      </c>
      <c r="K245" s="25" t="s">
        <v>9</v>
      </c>
      <c r="L245" s="25" t="s">
        <v>21</v>
      </c>
      <c r="M245" s="25" t="s">
        <v>21</v>
      </c>
      <c r="N245" s="25" t="s">
        <v>9</v>
      </c>
      <c r="O245" s="25" t="s">
        <v>9</v>
      </c>
      <c r="P245" s="25" t="s">
        <v>21</v>
      </c>
      <c r="Q245" s="25" t="s">
        <v>21</v>
      </c>
      <c r="R245" s="71">
        <f>D245/8</f>
        <v>69.75</v>
      </c>
      <c r="S245" s="62">
        <v>3384</v>
      </c>
    </row>
    <row r="246" spans="1:19" x14ac:dyDescent="0.25">
      <c r="A246" s="21" t="s">
        <v>116</v>
      </c>
      <c r="B246" s="21" t="s">
        <v>122</v>
      </c>
      <c r="C246" s="12" t="str">
        <f t="shared" si="73"/>
        <v>Cecil Sharp House: Kennedy Hall</v>
      </c>
      <c r="D246" s="74">
        <v>600</v>
      </c>
      <c r="E246" s="23">
        <v>70</v>
      </c>
      <c r="F246" s="23">
        <v>40</v>
      </c>
      <c r="G246" s="23">
        <f>E246*F246</f>
        <v>2800</v>
      </c>
      <c r="H246" s="51">
        <f>E246*0.3048</f>
        <v>21.336000000000002</v>
      </c>
      <c r="I246" s="51">
        <f>F246*0.3048</f>
        <v>12.192</v>
      </c>
      <c r="J246" s="51">
        <f t="shared" si="75"/>
        <v>260.128512</v>
      </c>
      <c r="K246" s="21" t="s">
        <v>9</v>
      </c>
      <c r="L246" s="21" t="s">
        <v>21</v>
      </c>
      <c r="M246" s="21" t="s">
        <v>21</v>
      </c>
      <c r="N246" s="21" t="s">
        <v>21</v>
      </c>
      <c r="O246" s="21" t="s">
        <v>9</v>
      </c>
      <c r="P246" s="21" t="s">
        <v>9</v>
      </c>
      <c r="Q246" s="21" t="s">
        <v>9</v>
      </c>
      <c r="R246" s="73">
        <f>D246/8</f>
        <v>75</v>
      </c>
      <c r="S246" s="74">
        <v>2400</v>
      </c>
    </row>
    <row r="247" spans="1:19" x14ac:dyDescent="0.25">
      <c r="A247" s="21" t="s">
        <v>331</v>
      </c>
      <c r="B247" s="12" t="s">
        <v>339</v>
      </c>
      <c r="C247" s="12" t="str">
        <f t="shared" si="73"/>
        <v>Pineapple: Studio 79</v>
      </c>
      <c r="D247" s="71">
        <f>R247*8</f>
        <v>614.4</v>
      </c>
      <c r="E247" s="23">
        <f>H247*3.2808399</f>
        <v>59.055118200000003</v>
      </c>
      <c r="F247" s="23">
        <f>I247*3.2808399</f>
        <v>29.527559100000001</v>
      </c>
      <c r="G247" s="23">
        <f>E247*F247</f>
        <v>1743.7534928079858</v>
      </c>
      <c r="H247" s="37">
        <v>18</v>
      </c>
      <c r="I247" s="37">
        <v>9</v>
      </c>
      <c r="J247" s="37">
        <f t="shared" si="75"/>
        <v>162</v>
      </c>
      <c r="K247" s="12" t="s">
        <v>21</v>
      </c>
      <c r="L247" s="12" t="s">
        <v>21</v>
      </c>
      <c r="M247" s="12" t="s">
        <v>9</v>
      </c>
      <c r="N247" s="12" t="s">
        <v>21</v>
      </c>
      <c r="O247" s="12" t="s">
        <v>9</v>
      </c>
      <c r="P247" s="12" t="s">
        <v>9</v>
      </c>
      <c r="Q247" s="12" t="s">
        <v>9</v>
      </c>
      <c r="R247" s="62">
        <v>76.8</v>
      </c>
      <c r="S247" s="71">
        <f>D247*5</f>
        <v>3072</v>
      </c>
    </row>
    <row r="248" spans="1:19" x14ac:dyDescent="0.25">
      <c r="A248" s="6" t="s">
        <v>735</v>
      </c>
      <c r="B248" s="25" t="s">
        <v>741</v>
      </c>
      <c r="C248" s="12" t="str">
        <f t="shared" si="73"/>
        <v>Dominion Theatre: The Studio</v>
      </c>
      <c r="D248" s="62">
        <f>550*1.2</f>
        <v>660</v>
      </c>
      <c r="E248" s="13"/>
      <c r="F248" s="13"/>
      <c r="G248" s="14"/>
      <c r="H248" s="50">
        <v>16.2</v>
      </c>
      <c r="I248" s="50">
        <v>12.1</v>
      </c>
      <c r="J248" s="50">
        <f t="shared" si="75"/>
        <v>196.01999999999998</v>
      </c>
      <c r="K248" s="8" t="s">
        <v>9</v>
      </c>
      <c r="L248" s="8" t="s">
        <v>9</v>
      </c>
      <c r="M248" s="8" t="s">
        <v>9</v>
      </c>
      <c r="N248" s="8" t="s">
        <v>9</v>
      </c>
      <c r="O248" s="8" t="s">
        <v>9</v>
      </c>
      <c r="P248" s="8" t="s">
        <v>9</v>
      </c>
      <c r="Q248" s="8" t="s">
        <v>9</v>
      </c>
      <c r="R248" s="62">
        <f>D248/8</f>
        <v>82.5</v>
      </c>
      <c r="S248" s="71">
        <f>D248*5</f>
        <v>3300</v>
      </c>
    </row>
    <row r="249" spans="1:19" x14ac:dyDescent="0.25">
      <c r="A249" s="6" t="s">
        <v>547</v>
      </c>
      <c r="B249" s="8" t="s">
        <v>748</v>
      </c>
      <c r="C249" s="12" t="str">
        <f t="shared" si="73"/>
        <v>Stratford Circus: C2</v>
      </c>
      <c r="D249" s="85">
        <f>1.2*550</f>
        <v>660</v>
      </c>
      <c r="E249" s="13">
        <f t="shared" ref="E249:F252" si="77">H249*3.2808399</f>
        <v>33.792650970000004</v>
      </c>
      <c r="F249" s="13">
        <f t="shared" si="77"/>
        <v>19.685039400000001</v>
      </c>
      <c r="G249" s="14">
        <f>E249*F249</f>
        <v>665.20966577489833</v>
      </c>
      <c r="H249" s="50">
        <v>10.3</v>
      </c>
      <c r="I249" s="50">
        <v>6</v>
      </c>
      <c r="J249" s="50">
        <f t="shared" si="75"/>
        <v>61.800000000000004</v>
      </c>
      <c r="K249" s="8" t="s">
        <v>21</v>
      </c>
      <c r="L249" s="8" t="s">
        <v>21</v>
      </c>
      <c r="M249" s="8" t="s">
        <v>9</v>
      </c>
      <c r="N249" s="8" t="s">
        <v>9</v>
      </c>
      <c r="O249" s="8" t="s">
        <v>21</v>
      </c>
      <c r="P249" s="57" t="s">
        <v>21</v>
      </c>
      <c r="Q249" s="57" t="s">
        <v>21</v>
      </c>
      <c r="R249" s="71">
        <f>D249/8</f>
        <v>82.5</v>
      </c>
      <c r="S249" s="71">
        <f>D249*5</f>
        <v>3300</v>
      </c>
    </row>
    <row r="250" spans="1:19" x14ac:dyDescent="0.25">
      <c r="A250" s="21" t="s">
        <v>81</v>
      </c>
      <c r="B250" s="12" t="s">
        <v>87</v>
      </c>
      <c r="C250" s="12" t="str">
        <f t="shared" si="73"/>
        <v>Artsadmin: Steve Whitson Studio</v>
      </c>
      <c r="D250" s="74">
        <f>575*1.2</f>
        <v>690</v>
      </c>
      <c r="E250" s="17">
        <f t="shared" si="77"/>
        <v>42.650918700000005</v>
      </c>
      <c r="F250" s="17">
        <f t="shared" si="77"/>
        <v>37.72965885</v>
      </c>
      <c r="G250" s="17">
        <f>E250*F250</f>
        <v>1609.2046121900858</v>
      </c>
      <c r="H250" s="37">
        <v>13</v>
      </c>
      <c r="I250" s="37">
        <v>11.5</v>
      </c>
      <c r="J250" s="37">
        <f t="shared" si="75"/>
        <v>149.5</v>
      </c>
      <c r="K250" s="12" t="s">
        <v>9</v>
      </c>
      <c r="L250" s="12" t="s">
        <v>9</v>
      </c>
      <c r="M250" s="12" t="s">
        <v>21</v>
      </c>
      <c r="N250" s="12" t="s">
        <v>21</v>
      </c>
      <c r="O250" s="12" t="s">
        <v>9</v>
      </c>
      <c r="P250" s="12" t="s">
        <v>9</v>
      </c>
      <c r="Q250" s="12" t="s">
        <v>21</v>
      </c>
      <c r="R250" s="73">
        <f>D250/5</f>
        <v>138</v>
      </c>
      <c r="S250" s="74">
        <f>2300*1.2</f>
        <v>2760</v>
      </c>
    </row>
    <row r="251" spans="1:19" x14ac:dyDescent="0.25">
      <c r="A251" s="21" t="s">
        <v>81</v>
      </c>
      <c r="B251" s="12" t="s">
        <v>88</v>
      </c>
      <c r="C251" s="12" t="str">
        <f t="shared" si="73"/>
        <v>Artsadmin: Theatre</v>
      </c>
      <c r="D251" s="74">
        <f>575*1.2</f>
        <v>690</v>
      </c>
      <c r="E251" s="17">
        <f t="shared" si="77"/>
        <v>32.808399000000001</v>
      </c>
      <c r="F251" s="17">
        <f t="shared" si="77"/>
        <v>29.527559100000001</v>
      </c>
      <c r="G251" s="17">
        <f>E251*F251</f>
        <v>968.75194044888099</v>
      </c>
      <c r="H251" s="37">
        <v>10</v>
      </c>
      <c r="I251" s="37">
        <v>9</v>
      </c>
      <c r="J251" s="37">
        <f t="shared" si="75"/>
        <v>90</v>
      </c>
      <c r="K251" s="12" t="s">
        <v>9</v>
      </c>
      <c r="L251" s="12" t="s">
        <v>9</v>
      </c>
      <c r="M251" s="12" t="s">
        <v>9</v>
      </c>
      <c r="N251" s="12" t="s">
        <v>9</v>
      </c>
      <c r="O251" s="12" t="s">
        <v>21</v>
      </c>
      <c r="P251" s="12" t="s">
        <v>9</v>
      </c>
      <c r="Q251" s="12" t="s">
        <v>21</v>
      </c>
      <c r="R251" s="73">
        <f>D251/5</f>
        <v>138</v>
      </c>
      <c r="S251" s="74">
        <f>2300*1.2</f>
        <v>2760</v>
      </c>
    </row>
    <row r="252" spans="1:19" x14ac:dyDescent="0.25">
      <c r="A252" s="6" t="s">
        <v>547</v>
      </c>
      <c r="B252" s="8" t="s">
        <v>747</v>
      </c>
      <c r="C252" s="12" t="str">
        <f t="shared" si="73"/>
        <v>Stratford Circus: C1</v>
      </c>
      <c r="D252" s="85">
        <f>1.2*1100</f>
        <v>1320</v>
      </c>
      <c r="E252" s="13">
        <f t="shared" si="77"/>
        <v>50.098425273000004</v>
      </c>
      <c r="F252" s="13">
        <f t="shared" si="77"/>
        <v>39.074803209000002</v>
      </c>
      <c r="G252" s="14">
        <f>E252*F252</f>
        <v>1957.5861086232674</v>
      </c>
      <c r="H252" s="50">
        <v>15.27</v>
      </c>
      <c r="I252" s="50">
        <v>11.91</v>
      </c>
      <c r="J252" s="50">
        <f t="shared" si="75"/>
        <v>181.8657</v>
      </c>
      <c r="K252" s="8" t="s">
        <v>21</v>
      </c>
      <c r="L252" s="8" t="s">
        <v>21</v>
      </c>
      <c r="M252" s="8" t="s">
        <v>9</v>
      </c>
      <c r="N252" s="8" t="s">
        <v>9</v>
      </c>
      <c r="O252" s="8" t="s">
        <v>21</v>
      </c>
      <c r="P252" s="57" t="s">
        <v>21</v>
      </c>
      <c r="Q252" s="57" t="s">
        <v>21</v>
      </c>
      <c r="R252" s="71">
        <f>D252/8</f>
        <v>165</v>
      </c>
      <c r="S252" s="71">
        <f>D252*5</f>
        <v>6600</v>
      </c>
    </row>
    <row r="253" spans="1:19" x14ac:dyDescent="0.25">
      <c r="A253" s="21" t="s">
        <v>595</v>
      </c>
      <c r="B253" s="21" t="s">
        <v>601</v>
      </c>
      <c r="C253" s="21" t="str">
        <f t="shared" si="73"/>
        <v xml:space="preserve">Carousel Spaces: Upstairs  </v>
      </c>
      <c r="D253" s="74">
        <v>1800</v>
      </c>
      <c r="E253" s="23" t="s">
        <v>574</v>
      </c>
      <c r="F253" s="23" t="s">
        <v>574</v>
      </c>
      <c r="G253" s="23">
        <v>861</v>
      </c>
      <c r="H253" s="51" t="s">
        <v>574</v>
      </c>
      <c r="I253" s="51" t="s">
        <v>574</v>
      </c>
      <c r="J253" s="51">
        <v>80</v>
      </c>
      <c r="K253" s="21" t="s">
        <v>9</v>
      </c>
      <c r="L253" s="21" t="s">
        <v>9</v>
      </c>
      <c r="M253" s="21" t="s">
        <v>9</v>
      </c>
      <c r="N253" s="21" t="s">
        <v>9</v>
      </c>
      <c r="O253" s="21" t="s">
        <v>21</v>
      </c>
      <c r="P253" s="21" t="s">
        <v>21</v>
      </c>
      <c r="Q253" s="21" t="s">
        <v>21</v>
      </c>
      <c r="R253" s="73">
        <f>D253/8</f>
        <v>225</v>
      </c>
      <c r="S253" s="73">
        <f>D253*5</f>
        <v>9000</v>
      </c>
    </row>
    <row r="254" spans="1:19" x14ac:dyDescent="0.25">
      <c r="A254" s="21" t="s">
        <v>595</v>
      </c>
      <c r="B254" s="21" t="s">
        <v>602</v>
      </c>
      <c r="C254" s="21" t="str">
        <f t="shared" si="73"/>
        <v xml:space="preserve">Carousel Spaces: Downstairs  </v>
      </c>
      <c r="D254" s="74">
        <v>3000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>D254/8</f>
        <v>375</v>
      </c>
      <c r="S254" s="73">
        <f>D254*5</f>
        <v>15000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topLeftCell="A135" workbookViewId="0">
      <selection activeCell="C135" sqref="C1:D1048576"/>
    </sheetView>
  </sheetViews>
  <sheetFormatPr defaultColWidth="10.625" defaultRowHeight="15.75" x14ac:dyDescent="0.25"/>
  <cols>
    <col min="1" max="1" width="20.375" customWidth="1"/>
    <col min="2" max="2" width="23.5" customWidth="1"/>
    <col min="3" max="3" width="31.375" customWidth="1"/>
    <col min="4" max="4" width="16.5" customWidth="1"/>
    <col min="5" max="8" width="23.5" customWidth="1"/>
  </cols>
  <sheetData>
    <row r="1" spans="1:19" x14ac:dyDescent="0.25">
      <c r="A1" s="2" t="s">
        <v>0</v>
      </c>
      <c r="B1" s="2" t="s">
        <v>188</v>
      </c>
      <c r="C1" s="2" t="s">
        <v>539</v>
      </c>
      <c r="D1" s="58" t="s">
        <v>572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571</v>
      </c>
    </row>
    <row r="2" spans="1:19" x14ac:dyDescent="0.25">
      <c r="A2" s="21" t="s">
        <v>238</v>
      </c>
      <c r="B2" s="12" t="s">
        <v>246</v>
      </c>
      <c r="C2" s="12" t="str">
        <f t="shared" ref="C2:C8" si="0">A2&amp;": "&amp;B2</f>
        <v>Lantern Arts Centre: Prayer Room</v>
      </c>
      <c r="D2" s="73">
        <f>S2*5</f>
        <v>200</v>
      </c>
      <c r="E2" s="23">
        <f>H2*3.2808399</f>
        <v>16.404199500000001</v>
      </c>
      <c r="F2" s="23">
        <f>I2*3.2808399</f>
        <v>16.404199500000001</v>
      </c>
      <c r="G2" s="17">
        <f>E2*F2</f>
        <v>269.09776123580025</v>
      </c>
      <c r="H2" s="37">
        <v>5</v>
      </c>
      <c r="I2" s="37">
        <v>5</v>
      </c>
      <c r="J2" s="37">
        <f>H2*I2</f>
        <v>25</v>
      </c>
      <c r="K2" s="12" t="s">
        <v>21</v>
      </c>
      <c r="L2" s="12" t="s">
        <v>21</v>
      </c>
      <c r="M2" s="12" t="s">
        <v>21</v>
      </c>
      <c r="N2" s="12" t="s">
        <v>21</v>
      </c>
      <c r="O2" s="12" t="s">
        <v>21</v>
      </c>
      <c r="P2" s="12" t="s">
        <v>21</v>
      </c>
      <c r="Q2" s="12" t="s">
        <v>21</v>
      </c>
      <c r="R2" s="74">
        <v>5</v>
      </c>
      <c r="S2" s="73">
        <f>R2*8</f>
        <v>40</v>
      </c>
    </row>
    <row r="3" spans="1:19" x14ac:dyDescent="0.25">
      <c r="A3" s="33" t="s">
        <v>540</v>
      </c>
      <c r="B3" s="12" t="s">
        <v>774</v>
      </c>
      <c r="C3" s="12" t="str">
        <f t="shared" si="0"/>
        <v>Young Actors Theatre: Basement Space</v>
      </c>
      <c r="D3" s="74">
        <v>250</v>
      </c>
      <c r="E3" s="12"/>
      <c r="F3" s="12"/>
      <c r="G3" s="14"/>
      <c r="H3" s="51">
        <v>5.5</v>
      </c>
      <c r="I3" s="51">
        <v>5.0999999999999996</v>
      </c>
      <c r="J3" s="37">
        <f>H3*I3</f>
        <v>28.049999999999997</v>
      </c>
      <c r="K3" s="12" t="s">
        <v>9</v>
      </c>
      <c r="L3" s="12" t="s">
        <v>21</v>
      </c>
      <c r="M3" s="12" t="s">
        <v>21</v>
      </c>
      <c r="N3" s="12" t="s">
        <v>21</v>
      </c>
      <c r="O3" s="12" t="s">
        <v>21</v>
      </c>
      <c r="P3" s="12" t="s">
        <v>21</v>
      </c>
      <c r="Q3" s="12" t="s">
        <v>21</v>
      </c>
      <c r="R3" s="74">
        <v>7</v>
      </c>
      <c r="S3" s="74">
        <v>50</v>
      </c>
    </row>
    <row r="4" spans="1:19" x14ac:dyDescent="0.25">
      <c r="A4" s="6" t="s">
        <v>449</v>
      </c>
      <c r="B4" s="25" t="s">
        <v>165</v>
      </c>
      <c r="C4" s="12" t="str">
        <f t="shared" si="0"/>
        <v>Kobi Nazrul Centre: Meeting Room</v>
      </c>
      <c r="D4" s="73">
        <f>S4*5</f>
        <v>300</v>
      </c>
      <c r="E4" s="12"/>
      <c r="F4" s="12"/>
      <c r="G4" s="12"/>
      <c r="H4" s="50">
        <v>7.8</v>
      </c>
      <c r="I4" s="50">
        <v>5</v>
      </c>
      <c r="J4" s="50">
        <f>H4*I4</f>
        <v>39</v>
      </c>
      <c r="K4" s="8" t="s">
        <v>21</v>
      </c>
      <c r="L4" s="8" t="s">
        <v>21</v>
      </c>
      <c r="M4" s="8" t="s">
        <v>21</v>
      </c>
      <c r="N4" s="8" t="s">
        <v>21</v>
      </c>
      <c r="O4" s="8" t="s">
        <v>21</v>
      </c>
      <c r="P4" s="8" t="s">
        <v>21</v>
      </c>
      <c r="Q4" s="8" t="s">
        <v>21</v>
      </c>
      <c r="R4" s="62">
        <v>22</v>
      </c>
      <c r="S4" s="62">
        <v>60</v>
      </c>
    </row>
    <row r="5" spans="1:19" x14ac:dyDescent="0.25">
      <c r="A5" s="21" t="s">
        <v>73</v>
      </c>
      <c r="B5" s="12" t="s">
        <v>38</v>
      </c>
      <c r="C5" s="12" t="str">
        <f t="shared" si="0"/>
        <v>Arch 468: Single space</v>
      </c>
      <c r="D5" s="73">
        <f>S5*5</f>
        <v>325</v>
      </c>
      <c r="E5" s="12">
        <v>17</v>
      </c>
      <c r="F5" s="12">
        <v>20</v>
      </c>
      <c r="G5" s="17">
        <f>E5*F5</f>
        <v>340</v>
      </c>
      <c r="H5" s="37">
        <v>5.3</v>
      </c>
      <c r="I5" s="37">
        <v>6.1</v>
      </c>
      <c r="J5" s="37">
        <f>H5*I5</f>
        <v>32.33</v>
      </c>
      <c r="K5" s="12" t="s">
        <v>21</v>
      </c>
      <c r="L5" s="12" t="s">
        <v>21</v>
      </c>
      <c r="M5" s="12" t="s">
        <v>9</v>
      </c>
      <c r="N5" s="12" t="s">
        <v>9</v>
      </c>
      <c r="O5" s="12" t="s">
        <v>9</v>
      </c>
      <c r="P5" s="12" t="s">
        <v>9</v>
      </c>
      <c r="Q5" s="12" t="s">
        <v>21</v>
      </c>
      <c r="R5" s="73">
        <f>S5/8</f>
        <v>8.125</v>
      </c>
      <c r="S5" s="74">
        <v>65</v>
      </c>
    </row>
    <row r="6" spans="1:19" x14ac:dyDescent="0.25">
      <c r="A6" s="6" t="s">
        <v>454</v>
      </c>
      <c r="B6" s="25" t="s">
        <v>253</v>
      </c>
      <c r="C6" s="12" t="str">
        <f t="shared" si="0"/>
        <v>Exchange Theatre: Rehearsal Room</v>
      </c>
      <c r="D6" s="62">
        <v>335</v>
      </c>
      <c r="E6" s="13"/>
      <c r="F6" s="13"/>
      <c r="G6" s="14">
        <v>485</v>
      </c>
      <c r="H6" s="50" t="s">
        <v>574</v>
      </c>
      <c r="I6" s="50" t="s">
        <v>574</v>
      </c>
      <c r="J6" s="50">
        <v>50</v>
      </c>
      <c r="K6" s="8" t="s">
        <v>21</v>
      </c>
      <c r="L6" s="8" t="s">
        <v>21</v>
      </c>
      <c r="M6" s="8" t="s">
        <v>9</v>
      </c>
      <c r="N6" s="8" t="s">
        <v>9</v>
      </c>
      <c r="O6" s="8" t="s">
        <v>21</v>
      </c>
      <c r="P6" s="8" t="s">
        <v>9</v>
      </c>
      <c r="Q6" s="8" t="s">
        <v>21</v>
      </c>
      <c r="R6" s="62">
        <v>14</v>
      </c>
      <c r="S6" s="62">
        <v>80</v>
      </c>
    </row>
    <row r="7" spans="1:19" x14ac:dyDescent="0.25">
      <c r="A7" s="6" t="s">
        <v>506</v>
      </c>
      <c r="B7" s="8" t="s">
        <v>512</v>
      </c>
      <c r="C7" s="12" t="str">
        <f t="shared" si="0"/>
        <v>Chisenhale Dance Space: Small Studio</v>
      </c>
      <c r="D7" s="71">
        <f>5*S7</f>
        <v>360</v>
      </c>
      <c r="E7" s="13">
        <f t="shared" ref="E7:E17" si="1">H7*3.2808399</f>
        <v>26.246719200000001</v>
      </c>
      <c r="F7" s="13">
        <f t="shared" ref="F7:F17" si="2">I7*3.2808399</f>
        <v>20.34120738</v>
      </c>
      <c r="G7" s="14">
        <f t="shared" ref="G7:G21" si="3">E7*F7</f>
        <v>533.88995829182772</v>
      </c>
      <c r="H7" s="50">
        <v>8</v>
      </c>
      <c r="I7" s="50">
        <v>6.2</v>
      </c>
      <c r="J7" s="50">
        <f t="shared" ref="J7:J38" si="4">H7*I7</f>
        <v>49.6</v>
      </c>
      <c r="K7" s="8" t="s">
        <v>9</v>
      </c>
      <c r="L7" s="8" t="s">
        <v>21</v>
      </c>
      <c r="M7" s="8" t="s">
        <v>9</v>
      </c>
      <c r="N7" s="8" t="s">
        <v>21</v>
      </c>
      <c r="O7" s="8" t="s">
        <v>9</v>
      </c>
      <c r="P7" s="8" t="s">
        <v>21</v>
      </c>
      <c r="Q7" s="8" t="s">
        <v>9</v>
      </c>
      <c r="R7" s="62">
        <v>9</v>
      </c>
      <c r="S7" s="71">
        <f>R7*8</f>
        <v>72</v>
      </c>
    </row>
    <row r="8" spans="1:19" x14ac:dyDescent="0.25">
      <c r="A8" s="21" t="s">
        <v>247</v>
      </c>
      <c r="B8" s="12" t="s">
        <v>254</v>
      </c>
      <c r="C8" s="12" t="str">
        <f t="shared" si="0"/>
        <v>London Bubble: Studio Space</v>
      </c>
      <c r="D8" s="74">
        <f>1.2*332</f>
        <v>398.4</v>
      </c>
      <c r="E8" s="23">
        <f t="shared" si="1"/>
        <v>32.480315010000005</v>
      </c>
      <c r="F8" s="23">
        <f t="shared" si="2"/>
        <v>19.028871420000002</v>
      </c>
      <c r="G8" s="17">
        <f t="shared" si="3"/>
        <v>618.06373800638619</v>
      </c>
      <c r="H8" s="37">
        <v>9.9</v>
      </c>
      <c r="I8" s="37">
        <v>5.8</v>
      </c>
      <c r="J8" s="37">
        <f t="shared" si="4"/>
        <v>57.42</v>
      </c>
      <c r="K8" s="12" t="s">
        <v>9</v>
      </c>
      <c r="L8" s="12" t="s">
        <v>21</v>
      </c>
      <c r="M8" s="12" t="s">
        <v>21</v>
      </c>
      <c r="N8" s="12" t="s">
        <v>21</v>
      </c>
      <c r="O8" s="12" t="s">
        <v>21</v>
      </c>
      <c r="P8" s="12" t="s">
        <v>21</v>
      </c>
      <c r="Q8" s="12" t="s">
        <v>21</v>
      </c>
      <c r="R8" s="74">
        <f>1.2*19</f>
        <v>22.8</v>
      </c>
      <c r="S8" s="74">
        <f>1.2*87</f>
        <v>104.39999999999999</v>
      </c>
    </row>
    <row r="9" spans="1:19" x14ac:dyDescent="0.25">
      <c r="A9" s="6" t="s">
        <v>751</v>
      </c>
      <c r="B9" s="8" t="s">
        <v>767</v>
      </c>
      <c r="C9" s="12" t="str">
        <f t="shared" ref="C9:C11" si="5">A9&amp;": "&amp;B9</f>
        <v>Theatre Delicatessen: Rehearsal Studio 1</v>
      </c>
      <c r="D9" s="71">
        <f>S9*5</f>
        <v>400</v>
      </c>
      <c r="E9" s="13">
        <f t="shared" si="1"/>
        <v>24.606299249999999</v>
      </c>
      <c r="F9" s="13">
        <f t="shared" si="2"/>
        <v>22.965879300000001</v>
      </c>
      <c r="G9" s="14">
        <f t="shared" si="3"/>
        <v>565.10529859518056</v>
      </c>
      <c r="H9" s="50">
        <v>7.5</v>
      </c>
      <c r="I9" s="50">
        <v>7</v>
      </c>
      <c r="J9" s="50">
        <f t="shared" si="4"/>
        <v>52.5</v>
      </c>
      <c r="K9" s="8" t="s">
        <v>9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8" t="s">
        <v>21</v>
      </c>
      <c r="R9" s="62">
        <v>10</v>
      </c>
      <c r="S9" s="71">
        <f>R9*8</f>
        <v>80</v>
      </c>
    </row>
    <row r="10" spans="1:19" x14ac:dyDescent="0.25">
      <c r="A10" s="6" t="s">
        <v>751</v>
      </c>
      <c r="B10" s="8" t="s">
        <v>769</v>
      </c>
      <c r="C10" s="12" t="str">
        <f t="shared" si="5"/>
        <v>Theatre Delicatessen: Rehearsal Studio 4</v>
      </c>
      <c r="D10" s="71">
        <f>S10*5</f>
        <v>400</v>
      </c>
      <c r="E10" s="13">
        <f t="shared" si="1"/>
        <v>22.965879300000001</v>
      </c>
      <c r="F10" s="13">
        <f t="shared" si="2"/>
        <v>19.685039400000001</v>
      </c>
      <c r="G10" s="14">
        <f t="shared" si="3"/>
        <v>452.08423887614447</v>
      </c>
      <c r="H10" s="50">
        <v>7</v>
      </c>
      <c r="I10" s="50">
        <v>6</v>
      </c>
      <c r="J10" s="50">
        <f t="shared" si="4"/>
        <v>42</v>
      </c>
      <c r="K10" s="8" t="s">
        <v>9</v>
      </c>
      <c r="L10" s="8" t="s">
        <v>21</v>
      </c>
      <c r="M10" s="8" t="s">
        <v>21</v>
      </c>
      <c r="N10" s="8" t="s">
        <v>21</v>
      </c>
      <c r="O10" s="8" t="s">
        <v>21</v>
      </c>
      <c r="P10" s="8" t="s">
        <v>21</v>
      </c>
      <c r="Q10" s="8" t="s">
        <v>21</v>
      </c>
      <c r="R10" s="62">
        <v>10</v>
      </c>
      <c r="S10" s="71">
        <f>R10*8</f>
        <v>80</v>
      </c>
    </row>
    <row r="11" spans="1:19" x14ac:dyDescent="0.25">
      <c r="A11" s="6" t="s">
        <v>751</v>
      </c>
      <c r="B11" s="8" t="s">
        <v>770</v>
      </c>
      <c r="C11" s="12" t="str">
        <f t="shared" si="5"/>
        <v>Theatre Delicatessen: Rehearsal Studio 3</v>
      </c>
      <c r="D11" s="71">
        <f>S11*5</f>
        <v>400</v>
      </c>
      <c r="E11" s="13">
        <f t="shared" si="1"/>
        <v>22.965879300000001</v>
      </c>
      <c r="F11" s="13">
        <f t="shared" si="2"/>
        <v>19.685039400000001</v>
      </c>
      <c r="G11" s="14">
        <f t="shared" si="3"/>
        <v>452.08423887614447</v>
      </c>
      <c r="H11" s="50">
        <v>7</v>
      </c>
      <c r="I11" s="50">
        <v>6</v>
      </c>
      <c r="J11" s="50">
        <f t="shared" si="4"/>
        <v>42</v>
      </c>
      <c r="K11" s="8" t="s">
        <v>9</v>
      </c>
      <c r="L11" s="8" t="s">
        <v>21</v>
      </c>
      <c r="M11" s="8" t="s">
        <v>21</v>
      </c>
      <c r="N11" s="8" t="s">
        <v>21</v>
      </c>
      <c r="O11" s="8" t="s">
        <v>21</v>
      </c>
      <c r="P11" s="8" t="s">
        <v>21</v>
      </c>
      <c r="Q11" s="8" t="s">
        <v>21</v>
      </c>
      <c r="R11" s="62">
        <v>10</v>
      </c>
      <c r="S11" s="71">
        <f>R11*8</f>
        <v>80</v>
      </c>
    </row>
    <row r="12" spans="1:19" x14ac:dyDescent="0.25">
      <c r="A12" s="6" t="s">
        <v>757</v>
      </c>
      <c r="B12" s="6" t="s">
        <v>757</v>
      </c>
      <c r="C12" s="21" t="str">
        <f t="shared" ref="C12:C22" si="6">A12&amp;": "&amp;B12</f>
        <v>Anonymous: Anonymous</v>
      </c>
      <c r="D12" s="62">
        <v>420</v>
      </c>
      <c r="E12" s="13">
        <f t="shared" si="1"/>
        <v>20.013123390000001</v>
      </c>
      <c r="F12" s="13">
        <f t="shared" si="2"/>
        <v>17.06036748</v>
      </c>
      <c r="G12" s="54">
        <f t="shared" si="3"/>
        <v>341.43123945598336</v>
      </c>
      <c r="H12" s="51">
        <v>6.1</v>
      </c>
      <c r="I12" s="51">
        <v>5.2</v>
      </c>
      <c r="J12" s="51">
        <f t="shared" si="4"/>
        <v>31.72</v>
      </c>
      <c r="K12" s="25" t="s">
        <v>21</v>
      </c>
      <c r="L12" s="25" t="s">
        <v>21</v>
      </c>
      <c r="M12" s="25" t="s">
        <v>21</v>
      </c>
      <c r="N12" s="25" t="s">
        <v>21</v>
      </c>
      <c r="O12" s="25" t="s">
        <v>21</v>
      </c>
      <c r="P12" s="25" t="s">
        <v>21</v>
      </c>
      <c r="Q12" s="25" t="s">
        <v>21</v>
      </c>
      <c r="R12" s="62">
        <v>18</v>
      </c>
      <c r="S12" s="62">
        <v>96</v>
      </c>
    </row>
    <row r="13" spans="1:19" x14ac:dyDescent="0.25">
      <c r="A13" s="6" t="s">
        <v>401</v>
      </c>
      <c r="B13" s="25" t="s">
        <v>165</v>
      </c>
      <c r="C13" s="12" t="str">
        <f t="shared" si="6"/>
        <v>St George's Church Bloomsbury: Meeting Room</v>
      </c>
      <c r="D13" s="71">
        <f>S13*5</f>
        <v>425</v>
      </c>
      <c r="E13" s="23">
        <f t="shared" si="1"/>
        <v>19.685039400000001</v>
      </c>
      <c r="F13" s="23">
        <f t="shared" si="2"/>
        <v>8.2020997500000004</v>
      </c>
      <c r="G13" s="23">
        <f t="shared" si="3"/>
        <v>161.45865674148016</v>
      </c>
      <c r="H13" s="50">
        <v>6</v>
      </c>
      <c r="I13" s="50">
        <v>2.5</v>
      </c>
      <c r="J13" s="50">
        <f t="shared" si="4"/>
        <v>15</v>
      </c>
      <c r="K13" s="8" t="s">
        <v>21</v>
      </c>
      <c r="L13" s="8" t="s">
        <v>21</v>
      </c>
      <c r="M13" s="8" t="s">
        <v>21</v>
      </c>
      <c r="N13" s="8" t="s">
        <v>21</v>
      </c>
      <c r="O13" s="8" t="s">
        <v>21</v>
      </c>
      <c r="P13" s="8" t="s">
        <v>21</v>
      </c>
      <c r="Q13" s="8" t="s">
        <v>21</v>
      </c>
      <c r="R13" s="71">
        <f>S13/8</f>
        <v>10.625</v>
      </c>
      <c r="S13" s="62">
        <v>85</v>
      </c>
    </row>
    <row r="14" spans="1:19" x14ac:dyDescent="0.25">
      <c r="A14" s="21" t="s">
        <v>103</v>
      </c>
      <c r="B14" s="21" t="s">
        <v>108</v>
      </c>
      <c r="C14" s="12" t="str">
        <f t="shared" si="6"/>
        <v>Brixton Community Base: Lower Hall</v>
      </c>
      <c r="D14" s="74">
        <v>450</v>
      </c>
      <c r="E14" s="23">
        <f t="shared" si="1"/>
        <v>22.965879300000001</v>
      </c>
      <c r="F14" s="23">
        <f t="shared" si="2"/>
        <v>29.527559100000001</v>
      </c>
      <c r="G14" s="23">
        <f t="shared" si="3"/>
        <v>678.12635831421665</v>
      </c>
      <c r="H14" s="51">
        <v>7</v>
      </c>
      <c r="I14" s="51">
        <v>9</v>
      </c>
      <c r="J14" s="51">
        <f t="shared" si="4"/>
        <v>63</v>
      </c>
      <c r="K14" s="12" t="s">
        <v>21</v>
      </c>
      <c r="L14" s="12" t="s">
        <v>21</v>
      </c>
      <c r="M14" s="12" t="s">
        <v>21</v>
      </c>
      <c r="N14" s="12" t="s">
        <v>21</v>
      </c>
      <c r="O14" s="12" t="s">
        <v>21</v>
      </c>
      <c r="P14" s="21" t="s">
        <v>9</v>
      </c>
      <c r="Q14" s="21" t="s">
        <v>21</v>
      </c>
      <c r="R14" s="74">
        <v>35</v>
      </c>
      <c r="S14" s="74">
        <v>120</v>
      </c>
    </row>
    <row r="15" spans="1:19" x14ac:dyDescent="0.25">
      <c r="A15" s="21" t="s">
        <v>131</v>
      </c>
      <c r="B15" s="21" t="s">
        <v>108</v>
      </c>
      <c r="C15" s="12" t="str">
        <f t="shared" si="6"/>
        <v>Clapham Community Project: Lower Hall</v>
      </c>
      <c r="D15" s="73">
        <f>(S15*5)*0.9</f>
        <v>450</v>
      </c>
      <c r="E15" s="23">
        <f t="shared" si="1"/>
        <v>30.019685085000003</v>
      </c>
      <c r="F15" s="23">
        <f t="shared" si="2"/>
        <v>25.984252008000002</v>
      </c>
      <c r="G15" s="17">
        <f t="shared" si="3"/>
        <v>780.03906244943903</v>
      </c>
      <c r="H15" s="37">
        <v>9.15</v>
      </c>
      <c r="I15" s="37">
        <v>7.92</v>
      </c>
      <c r="J15" s="37">
        <f t="shared" si="4"/>
        <v>72.468000000000004</v>
      </c>
      <c r="K15" s="23" t="s">
        <v>9</v>
      </c>
      <c r="L15" s="23" t="s">
        <v>9</v>
      </c>
      <c r="M15" s="23" t="s">
        <v>9</v>
      </c>
      <c r="N15" s="23" t="s">
        <v>21</v>
      </c>
      <c r="O15" s="23" t="s">
        <v>21</v>
      </c>
      <c r="P15" s="23" t="s">
        <v>9</v>
      </c>
      <c r="Q15" s="23" t="s">
        <v>21</v>
      </c>
      <c r="R15" s="73">
        <f>S15/8</f>
        <v>12.5</v>
      </c>
      <c r="S15" s="74">
        <v>100</v>
      </c>
    </row>
    <row r="16" spans="1:19" x14ac:dyDescent="0.25">
      <c r="A16" s="21" t="s">
        <v>131</v>
      </c>
      <c r="B16" s="21" t="s">
        <v>138</v>
      </c>
      <c r="C16" s="12" t="str">
        <f t="shared" si="6"/>
        <v>Clapham Community Project: Harlequin Room</v>
      </c>
      <c r="D16" s="73">
        <f>(S16*5)*0.9</f>
        <v>450</v>
      </c>
      <c r="E16" s="23">
        <f t="shared" si="1"/>
        <v>26.870078781</v>
      </c>
      <c r="F16" s="23">
        <f t="shared" si="2"/>
        <v>14.566929156000002</v>
      </c>
      <c r="G16" s="17">
        <f t="shared" si="3"/>
        <v>391.41453401896592</v>
      </c>
      <c r="H16" s="37">
        <v>8.19</v>
      </c>
      <c r="I16" s="37">
        <v>4.4400000000000004</v>
      </c>
      <c r="J16" s="37">
        <f t="shared" si="4"/>
        <v>36.363599999999998</v>
      </c>
      <c r="K16" s="23" t="s">
        <v>9</v>
      </c>
      <c r="L16" s="23" t="s">
        <v>9</v>
      </c>
      <c r="M16" s="23" t="s">
        <v>21</v>
      </c>
      <c r="N16" s="23" t="s">
        <v>21</v>
      </c>
      <c r="O16" s="23" t="s">
        <v>9</v>
      </c>
      <c r="P16" s="23" t="s">
        <v>21</v>
      </c>
      <c r="Q16" s="23" t="s">
        <v>21</v>
      </c>
      <c r="R16" s="73">
        <f>S16/8</f>
        <v>12.5</v>
      </c>
      <c r="S16" s="74">
        <v>100</v>
      </c>
    </row>
    <row r="17" spans="1:19" x14ac:dyDescent="0.25">
      <c r="A17" s="6" t="s">
        <v>757</v>
      </c>
      <c r="B17" s="6" t="s">
        <v>757</v>
      </c>
      <c r="C17" s="21" t="str">
        <f t="shared" si="6"/>
        <v>Anonymous: Anonymous</v>
      </c>
      <c r="D17" s="62">
        <v>480</v>
      </c>
      <c r="E17" s="13">
        <f t="shared" si="1"/>
        <v>51.837270420000003</v>
      </c>
      <c r="F17" s="13">
        <f t="shared" si="2"/>
        <v>23.293963290000001</v>
      </c>
      <c r="G17" s="54">
        <f t="shared" si="3"/>
        <v>1207.4954742172829</v>
      </c>
      <c r="H17" s="51">
        <v>15.8</v>
      </c>
      <c r="I17" s="51">
        <v>7.1</v>
      </c>
      <c r="J17" s="51">
        <f t="shared" si="4"/>
        <v>112.17999999999999</v>
      </c>
      <c r="K17" s="25" t="s">
        <v>21</v>
      </c>
      <c r="L17" s="25" t="s">
        <v>21</v>
      </c>
      <c r="M17" s="25" t="s">
        <v>21</v>
      </c>
      <c r="N17" s="25" t="s">
        <v>21</v>
      </c>
      <c r="O17" s="25" t="s">
        <v>21</v>
      </c>
      <c r="P17" s="25" t="s">
        <v>21</v>
      </c>
      <c r="Q17" s="25" t="s">
        <v>21</v>
      </c>
      <c r="R17" s="62">
        <v>24</v>
      </c>
      <c r="S17" s="62">
        <v>102</v>
      </c>
    </row>
    <row r="18" spans="1:19" x14ac:dyDescent="0.25">
      <c r="A18" s="21" t="s">
        <v>109</v>
      </c>
      <c r="B18" s="21" t="s">
        <v>38</v>
      </c>
      <c r="C18" s="12" t="str">
        <f t="shared" si="6"/>
        <v>Calder Theatre Bookshop: Single space</v>
      </c>
      <c r="D18" s="73">
        <f>S18*5</f>
        <v>480</v>
      </c>
      <c r="E18" s="23">
        <v>17</v>
      </c>
      <c r="F18" s="23">
        <v>27</v>
      </c>
      <c r="G18" s="23">
        <f t="shared" si="3"/>
        <v>459</v>
      </c>
      <c r="H18" s="51">
        <f>E18*0.3048</f>
        <v>5.1816000000000004</v>
      </c>
      <c r="I18" s="51">
        <f>F18*0.3048</f>
        <v>8.2295999999999996</v>
      </c>
      <c r="J18" s="51">
        <f t="shared" si="4"/>
        <v>42.642495359999998</v>
      </c>
      <c r="K18" s="21" t="s">
        <v>9</v>
      </c>
      <c r="L18" s="21" t="s">
        <v>21</v>
      </c>
      <c r="M18" s="21" t="s">
        <v>21</v>
      </c>
      <c r="N18" s="21" t="s">
        <v>21</v>
      </c>
      <c r="O18" s="21" t="s">
        <v>21</v>
      </c>
      <c r="P18" s="21" t="s">
        <v>9</v>
      </c>
      <c r="Q18" s="21" t="s">
        <v>21</v>
      </c>
      <c r="R18" s="74">
        <v>12</v>
      </c>
      <c r="S18" s="73">
        <f>R18*8</f>
        <v>96</v>
      </c>
    </row>
    <row r="19" spans="1:19" x14ac:dyDescent="0.25">
      <c r="A19" s="6" t="s">
        <v>513</v>
      </c>
      <c r="B19" s="8" t="s">
        <v>519</v>
      </c>
      <c r="C19" s="12" t="str">
        <f t="shared" si="6"/>
        <v>Dance Research Studio: DRS</v>
      </c>
      <c r="D19" s="71">
        <f>S19*5</f>
        <v>480</v>
      </c>
      <c r="E19" s="13">
        <f t="shared" ref="E19:F21" si="7">H19*3.2808399</f>
        <v>32.808399000000001</v>
      </c>
      <c r="F19" s="13">
        <f t="shared" si="7"/>
        <v>22.965879300000001</v>
      </c>
      <c r="G19" s="14">
        <f t="shared" si="3"/>
        <v>753.47373146024074</v>
      </c>
      <c r="H19" s="50">
        <v>10</v>
      </c>
      <c r="I19" s="50">
        <v>7</v>
      </c>
      <c r="J19" s="50">
        <f t="shared" si="4"/>
        <v>70</v>
      </c>
      <c r="K19" s="8" t="s">
        <v>9</v>
      </c>
      <c r="L19" s="8" t="s">
        <v>9</v>
      </c>
      <c r="M19" s="8" t="s">
        <v>9</v>
      </c>
      <c r="N19" s="8" t="s">
        <v>21</v>
      </c>
      <c r="O19" s="8" t="s">
        <v>9</v>
      </c>
      <c r="P19" s="8" t="s">
        <v>9</v>
      </c>
      <c r="Q19" s="8" t="s">
        <v>9</v>
      </c>
      <c r="R19" s="74">
        <v>12</v>
      </c>
      <c r="S19" s="71">
        <f>R19*8</f>
        <v>96</v>
      </c>
    </row>
    <row r="20" spans="1:19" x14ac:dyDescent="0.25">
      <c r="A20" s="21" t="s">
        <v>174</v>
      </c>
      <c r="B20" s="21" t="s">
        <v>88</v>
      </c>
      <c r="C20" s="12" t="str">
        <f t="shared" si="6"/>
        <v>Etcetera Theatre: Theatre</v>
      </c>
      <c r="D20" s="73">
        <f>S20*5</f>
        <v>480</v>
      </c>
      <c r="E20" s="23">
        <f t="shared" si="7"/>
        <v>17.716535460000003</v>
      </c>
      <c r="F20" s="23">
        <f t="shared" si="7"/>
        <v>12.139107630000002</v>
      </c>
      <c r="G20" s="23">
        <f t="shared" si="3"/>
        <v>215.06293077965162</v>
      </c>
      <c r="H20" s="51">
        <v>5.4</v>
      </c>
      <c r="I20" s="51">
        <v>3.7</v>
      </c>
      <c r="J20" s="51">
        <f t="shared" si="4"/>
        <v>19.980000000000004</v>
      </c>
      <c r="K20" s="23" t="s">
        <v>21</v>
      </c>
      <c r="L20" s="23" t="s">
        <v>21</v>
      </c>
      <c r="M20" s="23" t="s">
        <v>9</v>
      </c>
      <c r="N20" s="23" t="s">
        <v>9</v>
      </c>
      <c r="O20" s="23" t="s">
        <v>21</v>
      </c>
      <c r="P20" s="23" t="s">
        <v>21</v>
      </c>
      <c r="Q20" s="23" t="s">
        <v>21</v>
      </c>
      <c r="R20" s="74">
        <v>12</v>
      </c>
      <c r="S20" s="73">
        <f>R20*8</f>
        <v>96</v>
      </c>
    </row>
    <row r="21" spans="1:19" x14ac:dyDescent="0.25">
      <c r="A21" s="21" t="s">
        <v>316</v>
      </c>
      <c r="B21" s="21" t="s">
        <v>663</v>
      </c>
      <c r="C21" s="12" t="str">
        <f t="shared" si="6"/>
        <v>Oval House: Blue Studio</v>
      </c>
      <c r="D21" s="74">
        <v>480</v>
      </c>
      <c r="E21" s="23">
        <f t="shared" si="7"/>
        <v>18.700787430000002</v>
      </c>
      <c r="F21" s="23">
        <f t="shared" si="7"/>
        <v>16.404199500000001</v>
      </c>
      <c r="G21" s="23">
        <f t="shared" si="3"/>
        <v>306.77144780881235</v>
      </c>
      <c r="H21" s="51">
        <v>5.7</v>
      </c>
      <c r="I21" s="51">
        <v>5</v>
      </c>
      <c r="J21" s="37">
        <f t="shared" si="4"/>
        <v>28.5</v>
      </c>
      <c r="K21" s="21" t="s">
        <v>21</v>
      </c>
      <c r="L21" s="21" t="s">
        <v>21</v>
      </c>
      <c r="M21" s="21" t="s">
        <v>21</v>
      </c>
      <c r="N21" s="21" t="s">
        <v>21</v>
      </c>
      <c r="O21" s="21" t="s">
        <v>21</v>
      </c>
      <c r="P21" s="21" t="s">
        <v>21</v>
      </c>
      <c r="Q21" s="21" t="s">
        <v>21</v>
      </c>
      <c r="R21" s="73">
        <f>S21/8</f>
        <v>13.5</v>
      </c>
      <c r="S21" s="74">
        <v>108</v>
      </c>
    </row>
    <row r="22" spans="1:19" x14ac:dyDescent="0.25">
      <c r="A22" s="6" t="s">
        <v>690</v>
      </c>
      <c r="B22" s="25" t="s">
        <v>698</v>
      </c>
      <c r="C22" s="12" t="str">
        <f t="shared" si="6"/>
        <v>Red Hedgehog: The Gallery</v>
      </c>
      <c r="D22" s="71">
        <f t="shared" ref="D22:D29" si="8">S22*5</f>
        <v>480</v>
      </c>
      <c r="E22" s="25"/>
      <c r="F22" s="25"/>
      <c r="G22" s="14"/>
      <c r="H22" s="52">
        <v>5</v>
      </c>
      <c r="I22" s="52">
        <v>4</v>
      </c>
      <c r="J22" s="50">
        <f t="shared" si="4"/>
        <v>20</v>
      </c>
      <c r="K22" s="45" t="s">
        <v>21</v>
      </c>
      <c r="L22" s="45" t="s">
        <v>21</v>
      </c>
      <c r="M22" s="45" t="s">
        <v>21</v>
      </c>
      <c r="N22" s="45" t="s">
        <v>21</v>
      </c>
      <c r="O22" s="45" t="s">
        <v>21</v>
      </c>
      <c r="P22" s="45" t="s">
        <v>21</v>
      </c>
      <c r="Q22" s="45" t="s">
        <v>21</v>
      </c>
      <c r="R22" s="62">
        <v>15</v>
      </c>
      <c r="S22" s="62">
        <f>12*8</f>
        <v>96</v>
      </c>
    </row>
    <row r="23" spans="1:19" x14ac:dyDescent="0.25">
      <c r="A23" s="6" t="s">
        <v>751</v>
      </c>
      <c r="B23" s="8" t="s">
        <v>768</v>
      </c>
      <c r="C23" s="12" t="str">
        <f t="shared" ref="C23:C26" si="9">A23&amp;": "&amp;B23</f>
        <v>Theatre Delicatessen: Rehearsal Studio 2</v>
      </c>
      <c r="D23" s="71">
        <f t="shared" si="8"/>
        <v>480</v>
      </c>
      <c r="E23" s="13">
        <f t="shared" ref="E23:F28" si="10">H23*3.2808399</f>
        <v>36.089238899999998</v>
      </c>
      <c r="F23" s="13">
        <f t="shared" si="10"/>
        <v>22.965879300000001</v>
      </c>
      <c r="G23" s="14">
        <f t="shared" ref="G23:G28" si="11">E23*F23</f>
        <v>828.82110460626473</v>
      </c>
      <c r="H23" s="50">
        <v>11</v>
      </c>
      <c r="I23" s="50">
        <v>7</v>
      </c>
      <c r="J23" s="50">
        <f t="shared" si="4"/>
        <v>77</v>
      </c>
      <c r="K23" s="8" t="s">
        <v>9</v>
      </c>
      <c r="L23" s="8" t="s">
        <v>21</v>
      </c>
      <c r="M23" s="8" t="s">
        <v>21</v>
      </c>
      <c r="N23" s="8" t="s">
        <v>21</v>
      </c>
      <c r="O23" s="8" t="s">
        <v>21</v>
      </c>
      <c r="P23" s="8" t="s">
        <v>21</v>
      </c>
      <c r="Q23" s="8" t="s">
        <v>21</v>
      </c>
      <c r="R23" s="62">
        <v>12</v>
      </c>
      <c r="S23" s="71">
        <f>R23*8</f>
        <v>96</v>
      </c>
    </row>
    <row r="24" spans="1:19" x14ac:dyDescent="0.25">
      <c r="A24" s="6" t="s">
        <v>751</v>
      </c>
      <c r="B24" s="8" t="s">
        <v>771</v>
      </c>
      <c r="C24" s="12" t="str">
        <f t="shared" si="9"/>
        <v>Theatre Delicatessen: Rehearsal Studio 5</v>
      </c>
      <c r="D24" s="71">
        <f t="shared" si="8"/>
        <v>480</v>
      </c>
      <c r="E24" s="13">
        <f t="shared" si="10"/>
        <v>36.089238899999998</v>
      </c>
      <c r="F24" s="13">
        <f t="shared" si="10"/>
        <v>16.404199500000001</v>
      </c>
      <c r="G24" s="14">
        <f t="shared" si="11"/>
        <v>592.0150747187605</v>
      </c>
      <c r="H24" s="50">
        <v>11</v>
      </c>
      <c r="I24" s="50">
        <v>5</v>
      </c>
      <c r="J24" s="50">
        <f t="shared" si="4"/>
        <v>55</v>
      </c>
      <c r="K24" s="8" t="s">
        <v>9</v>
      </c>
      <c r="L24" s="8" t="s">
        <v>21</v>
      </c>
      <c r="M24" s="8" t="s">
        <v>21</v>
      </c>
      <c r="N24" s="8" t="s">
        <v>21</v>
      </c>
      <c r="O24" s="8" t="s">
        <v>21</v>
      </c>
      <c r="P24" s="8" t="s">
        <v>21</v>
      </c>
      <c r="Q24" s="8" t="s">
        <v>21</v>
      </c>
      <c r="R24" s="62">
        <v>12</v>
      </c>
      <c r="S24" s="71">
        <f>R24*8</f>
        <v>96</v>
      </c>
    </row>
    <row r="25" spans="1:19" x14ac:dyDescent="0.25">
      <c r="A25" s="6" t="s">
        <v>751</v>
      </c>
      <c r="B25" s="8" t="s">
        <v>772</v>
      </c>
      <c r="C25" s="12" t="str">
        <f t="shared" si="9"/>
        <v>Theatre Delicatessen: Rehearsal Studio 6</v>
      </c>
      <c r="D25" s="71">
        <f t="shared" si="8"/>
        <v>480</v>
      </c>
      <c r="E25" s="13">
        <f t="shared" si="10"/>
        <v>36.089238899999998</v>
      </c>
      <c r="F25" s="13">
        <f t="shared" si="10"/>
        <v>21.325459350000003</v>
      </c>
      <c r="G25" s="14">
        <f t="shared" si="11"/>
        <v>769.61959713438875</v>
      </c>
      <c r="H25" s="50">
        <v>11</v>
      </c>
      <c r="I25" s="50">
        <v>6.5</v>
      </c>
      <c r="J25" s="50">
        <f t="shared" si="4"/>
        <v>71.5</v>
      </c>
      <c r="K25" s="8" t="s">
        <v>9</v>
      </c>
      <c r="L25" s="8" t="s">
        <v>21</v>
      </c>
      <c r="M25" s="8" t="s">
        <v>21</v>
      </c>
      <c r="N25" s="8" t="s">
        <v>21</v>
      </c>
      <c r="O25" s="8" t="s">
        <v>21</v>
      </c>
      <c r="P25" s="8" t="s">
        <v>21</v>
      </c>
      <c r="Q25" s="8" t="s">
        <v>21</v>
      </c>
      <c r="R25" s="62">
        <v>12</v>
      </c>
      <c r="S25" s="71">
        <f>R25*8</f>
        <v>96</v>
      </c>
    </row>
    <row r="26" spans="1:19" x14ac:dyDescent="0.25">
      <c r="A26" s="6" t="s">
        <v>751</v>
      </c>
      <c r="B26" s="8" t="s">
        <v>773</v>
      </c>
      <c r="C26" s="12" t="str">
        <f t="shared" si="9"/>
        <v>Theatre Delicatessen: Rehearsal Studio 7</v>
      </c>
      <c r="D26" s="71">
        <f t="shared" si="8"/>
        <v>480</v>
      </c>
      <c r="E26" s="13">
        <f t="shared" si="10"/>
        <v>36.089238899999998</v>
      </c>
      <c r="F26" s="13">
        <f t="shared" si="10"/>
        <v>21.325459350000003</v>
      </c>
      <c r="G26" s="14">
        <f t="shared" si="11"/>
        <v>769.61959713438875</v>
      </c>
      <c r="H26" s="50">
        <v>11</v>
      </c>
      <c r="I26" s="50">
        <v>6.5</v>
      </c>
      <c r="J26" s="50">
        <f t="shared" si="4"/>
        <v>71.5</v>
      </c>
      <c r="K26" s="8" t="s">
        <v>9</v>
      </c>
      <c r="L26" s="8" t="s">
        <v>21</v>
      </c>
      <c r="M26" s="8" t="s">
        <v>21</v>
      </c>
      <c r="N26" s="8" t="s">
        <v>21</v>
      </c>
      <c r="O26" s="8" t="s">
        <v>21</v>
      </c>
      <c r="P26" s="8" t="s">
        <v>21</v>
      </c>
      <c r="Q26" s="8" t="s">
        <v>21</v>
      </c>
      <c r="R26" s="62">
        <v>12</v>
      </c>
      <c r="S26" s="71">
        <f>R26*8</f>
        <v>96</v>
      </c>
    </row>
    <row r="27" spans="1:19" x14ac:dyDescent="0.25">
      <c r="A27" s="6" t="s">
        <v>416</v>
      </c>
      <c r="B27" s="25" t="s">
        <v>65</v>
      </c>
      <c r="C27" s="12" t="str">
        <f t="shared" ref="C27:C58" si="12">A27&amp;": "&amp;B27</f>
        <v>Half Moon Young People's Theatre: Red Room</v>
      </c>
      <c r="D27" s="73">
        <f t="shared" si="8"/>
        <v>500</v>
      </c>
      <c r="E27" s="13">
        <f t="shared" si="10"/>
        <v>14.829396348</v>
      </c>
      <c r="F27" s="13">
        <f t="shared" si="10"/>
        <v>18.864829425</v>
      </c>
      <c r="G27" s="14">
        <f t="shared" si="11"/>
        <v>279.75403258073794</v>
      </c>
      <c r="H27" s="50">
        <v>4.5199999999999996</v>
      </c>
      <c r="I27" s="50">
        <v>5.75</v>
      </c>
      <c r="J27" s="50">
        <f t="shared" si="4"/>
        <v>25.99</v>
      </c>
      <c r="K27" s="8" t="s">
        <v>21</v>
      </c>
      <c r="L27" s="8" t="s">
        <v>21</v>
      </c>
      <c r="M27" s="8" t="s">
        <v>21</v>
      </c>
      <c r="N27" s="8" t="s">
        <v>21</v>
      </c>
      <c r="O27" s="8" t="s">
        <v>21</v>
      </c>
      <c r="P27" s="8" t="s">
        <v>21</v>
      </c>
      <c r="Q27" s="8" t="s">
        <v>21</v>
      </c>
      <c r="R27" s="73">
        <f>S27/8</f>
        <v>12.5</v>
      </c>
      <c r="S27" s="62">
        <v>100</v>
      </c>
    </row>
    <row r="28" spans="1:19" x14ac:dyDescent="0.25">
      <c r="A28" s="21" t="s">
        <v>208</v>
      </c>
      <c r="B28" s="21" t="s">
        <v>275</v>
      </c>
      <c r="C28" s="12" t="str">
        <f t="shared" si="12"/>
        <v>Holy Trinity W6: Carini Room</v>
      </c>
      <c r="D28" s="73">
        <f t="shared" si="8"/>
        <v>500</v>
      </c>
      <c r="E28" s="23">
        <f t="shared" si="10"/>
        <v>13.123359600000001</v>
      </c>
      <c r="F28" s="23">
        <f t="shared" si="10"/>
        <v>18.044619449999999</v>
      </c>
      <c r="G28" s="23">
        <f t="shared" si="11"/>
        <v>236.80602988750422</v>
      </c>
      <c r="H28" s="51">
        <v>4</v>
      </c>
      <c r="I28" s="51">
        <v>5.5</v>
      </c>
      <c r="J28" s="51">
        <f t="shared" si="4"/>
        <v>22</v>
      </c>
      <c r="K28" s="21" t="s">
        <v>9</v>
      </c>
      <c r="L28" s="21" t="s">
        <v>9</v>
      </c>
      <c r="M28" s="21" t="s">
        <v>9</v>
      </c>
      <c r="N28" s="21" t="s">
        <v>21</v>
      </c>
      <c r="O28" s="21" t="s">
        <v>21</v>
      </c>
      <c r="P28" s="21" t="s">
        <v>21</v>
      </c>
      <c r="Q28" s="21" t="s">
        <v>21</v>
      </c>
      <c r="R28" s="73">
        <f>S28/8</f>
        <v>12.5</v>
      </c>
      <c r="S28" s="74">
        <v>100</v>
      </c>
    </row>
    <row r="29" spans="1:19" x14ac:dyDescent="0.25">
      <c r="A29" s="6" t="s">
        <v>449</v>
      </c>
      <c r="B29" s="25" t="s">
        <v>453</v>
      </c>
      <c r="C29" s="12" t="str">
        <f t="shared" si="12"/>
        <v>Kobi Nazrul Centre: Main Space</v>
      </c>
      <c r="D29" s="73">
        <f t="shared" si="8"/>
        <v>500</v>
      </c>
      <c r="E29" s="12"/>
      <c r="F29" s="12"/>
      <c r="G29" s="12"/>
      <c r="H29" s="50">
        <v>12</v>
      </c>
      <c r="I29" s="50">
        <v>16</v>
      </c>
      <c r="J29" s="50">
        <f t="shared" si="4"/>
        <v>192</v>
      </c>
      <c r="K29" s="8" t="s">
        <v>21</v>
      </c>
      <c r="L29" s="8" t="s">
        <v>21</v>
      </c>
      <c r="M29" s="8" t="s">
        <v>21</v>
      </c>
      <c r="N29" s="8" t="s">
        <v>21</v>
      </c>
      <c r="O29" s="8" t="s">
        <v>21</v>
      </c>
      <c r="P29" s="8" t="s">
        <v>21</v>
      </c>
      <c r="Q29" s="8" t="s">
        <v>21</v>
      </c>
      <c r="R29" s="62">
        <v>30</v>
      </c>
      <c r="S29" s="62">
        <v>100</v>
      </c>
    </row>
    <row r="30" spans="1:19" x14ac:dyDescent="0.25">
      <c r="A30" s="21" t="s">
        <v>309</v>
      </c>
      <c r="B30" s="21" t="s">
        <v>253</v>
      </c>
      <c r="C30" s="12" t="str">
        <f t="shared" si="12"/>
        <v>Out of Joint: Rehearsal Room</v>
      </c>
      <c r="D30" s="73">
        <v>500</v>
      </c>
      <c r="E30" s="23">
        <f t="shared" ref="E30:F33" si="13">H30*3.2808399</f>
        <v>35.761154910000002</v>
      </c>
      <c r="F30" s="23">
        <f t="shared" si="13"/>
        <v>23.293963290000001</v>
      </c>
      <c r="G30" s="23">
        <f>E30*F30</f>
        <v>833.01902968154332</v>
      </c>
      <c r="H30" s="51">
        <v>10.9</v>
      </c>
      <c r="I30" s="51">
        <v>7.1</v>
      </c>
      <c r="J30" s="51">
        <f t="shared" si="4"/>
        <v>77.39</v>
      </c>
      <c r="K30" s="21" t="s">
        <v>21</v>
      </c>
      <c r="L30" s="21" t="s">
        <v>21</v>
      </c>
      <c r="M30" s="21" t="s">
        <v>21</v>
      </c>
      <c r="N30" s="21" t="s">
        <v>21</v>
      </c>
      <c r="O30" s="21" t="s">
        <v>21</v>
      </c>
      <c r="P30" s="21" t="s">
        <v>21</v>
      </c>
      <c r="Q30" s="21" t="s">
        <v>21</v>
      </c>
      <c r="R30" s="73">
        <f>S30/8</f>
        <v>12.5</v>
      </c>
      <c r="S30" s="73">
        <v>100</v>
      </c>
    </row>
    <row r="31" spans="1:19" x14ac:dyDescent="0.25">
      <c r="A31" s="21" t="s">
        <v>60</v>
      </c>
      <c r="B31" s="21" t="s">
        <v>69</v>
      </c>
      <c r="C31" s="12" t="str">
        <f t="shared" si="12"/>
        <v>The Albany: Purple Room</v>
      </c>
      <c r="D31" s="71">
        <f>S31*5</f>
        <v>500</v>
      </c>
      <c r="E31" s="23">
        <f t="shared" si="13"/>
        <v>13.123359600000001</v>
      </c>
      <c r="F31" s="23">
        <f t="shared" si="13"/>
        <v>16.404199500000001</v>
      </c>
      <c r="G31" s="23">
        <f>E31*F31</f>
        <v>215.27820898864022</v>
      </c>
      <c r="H31" s="51">
        <v>4</v>
      </c>
      <c r="I31" s="51">
        <v>5</v>
      </c>
      <c r="J31" s="51">
        <f t="shared" si="4"/>
        <v>20</v>
      </c>
      <c r="K31" s="21" t="s">
        <v>9</v>
      </c>
      <c r="L31" s="21" t="s">
        <v>9</v>
      </c>
      <c r="M31" s="21" t="s">
        <v>21</v>
      </c>
      <c r="N31" s="21" t="s">
        <v>21</v>
      </c>
      <c r="O31" s="21" t="s">
        <v>21</v>
      </c>
      <c r="P31" s="21" t="s">
        <v>21</v>
      </c>
      <c r="Q31" s="21" t="s">
        <v>21</v>
      </c>
      <c r="R31" s="74">
        <v>15</v>
      </c>
      <c r="S31" s="74">
        <v>100</v>
      </c>
    </row>
    <row r="32" spans="1:19" x14ac:dyDescent="0.25">
      <c r="A32" s="6" t="s">
        <v>432</v>
      </c>
      <c r="B32" s="25" t="s">
        <v>436</v>
      </c>
      <c r="C32" s="12" t="str">
        <f t="shared" si="12"/>
        <v>Pleasance Theatre: White Room</v>
      </c>
      <c r="D32" s="62">
        <f>420*1.2</f>
        <v>504</v>
      </c>
      <c r="E32" s="13">
        <f t="shared" si="13"/>
        <v>26.246719200000001</v>
      </c>
      <c r="F32" s="13">
        <f t="shared" si="13"/>
        <v>13.123359600000001</v>
      </c>
      <c r="G32" s="14">
        <f>E32*F32</f>
        <v>344.44513438182435</v>
      </c>
      <c r="H32" s="50">
        <v>8</v>
      </c>
      <c r="I32" s="50">
        <v>4</v>
      </c>
      <c r="J32" s="50">
        <f t="shared" si="4"/>
        <v>32</v>
      </c>
      <c r="K32" s="8" t="s">
        <v>21</v>
      </c>
      <c r="L32" s="8" t="s">
        <v>21</v>
      </c>
      <c r="M32" s="8" t="s">
        <v>21</v>
      </c>
      <c r="N32" s="8" t="s">
        <v>21</v>
      </c>
      <c r="O32" s="8" t="s">
        <v>21</v>
      </c>
      <c r="P32" s="8" t="s">
        <v>21</v>
      </c>
      <c r="Q32" s="8" t="s">
        <v>21</v>
      </c>
      <c r="R32" s="71">
        <f>S32/8</f>
        <v>13.5</v>
      </c>
      <c r="S32" s="62">
        <f>90*1.2</f>
        <v>108</v>
      </c>
    </row>
    <row r="33" spans="1:19" x14ac:dyDescent="0.25">
      <c r="A33" s="6" t="s">
        <v>432</v>
      </c>
      <c r="B33" s="25" t="s">
        <v>678</v>
      </c>
      <c r="C33" s="12" t="str">
        <f t="shared" si="12"/>
        <v>Pleasance Theatre: New Room</v>
      </c>
      <c r="D33" s="62">
        <f>1.2*420</f>
        <v>504</v>
      </c>
      <c r="E33" s="13">
        <f t="shared" si="13"/>
        <v>18.044619449999999</v>
      </c>
      <c r="F33" s="13">
        <f t="shared" si="13"/>
        <v>19.685039400000001</v>
      </c>
      <c r="G33" s="14">
        <f>E33*F33</f>
        <v>355.20904483125634</v>
      </c>
      <c r="H33" s="50">
        <v>5.5</v>
      </c>
      <c r="I33" s="50">
        <v>6</v>
      </c>
      <c r="J33" s="50">
        <f t="shared" si="4"/>
        <v>33</v>
      </c>
      <c r="K33" s="8" t="s">
        <v>21</v>
      </c>
      <c r="L33" s="8" t="s">
        <v>21</v>
      </c>
      <c r="M33" s="8" t="s">
        <v>21</v>
      </c>
      <c r="N33" s="8" t="s">
        <v>21</v>
      </c>
      <c r="O33" s="8" t="s">
        <v>21</v>
      </c>
      <c r="P33" s="8" t="s">
        <v>21</v>
      </c>
      <c r="Q33" s="8" t="s">
        <v>21</v>
      </c>
      <c r="R33" s="71">
        <f>S33/8</f>
        <v>13.5</v>
      </c>
      <c r="S33" s="62">
        <f>90*1.2</f>
        <v>108</v>
      </c>
    </row>
    <row r="34" spans="1:19" x14ac:dyDescent="0.25">
      <c r="A34" s="21" t="s">
        <v>666</v>
      </c>
      <c r="B34" s="21" t="s">
        <v>673</v>
      </c>
      <c r="C34" s="12" t="str">
        <f t="shared" si="12"/>
        <v>Park Theatre: Morris Space</v>
      </c>
      <c r="D34" s="74">
        <f>1.2*425</f>
        <v>510</v>
      </c>
      <c r="E34" s="12"/>
      <c r="F34" s="12"/>
      <c r="G34" s="23"/>
      <c r="H34" s="51">
        <v>10</v>
      </c>
      <c r="I34" s="51">
        <v>6</v>
      </c>
      <c r="J34" s="37">
        <f t="shared" si="4"/>
        <v>60</v>
      </c>
      <c r="K34" s="21" t="s">
        <v>9</v>
      </c>
      <c r="L34" s="21" t="s">
        <v>21</v>
      </c>
      <c r="M34" s="21" t="s">
        <v>9</v>
      </c>
      <c r="N34" s="21" t="s">
        <v>9</v>
      </c>
      <c r="O34" s="21" t="s">
        <v>21</v>
      </c>
      <c r="P34" s="21" t="s">
        <v>9</v>
      </c>
      <c r="Q34" s="21" t="s">
        <v>21</v>
      </c>
      <c r="R34" s="73">
        <f>S34/8</f>
        <v>12.75</v>
      </c>
      <c r="S34" s="73">
        <f>D34/5</f>
        <v>102</v>
      </c>
    </row>
    <row r="35" spans="1:19" x14ac:dyDescent="0.25">
      <c r="A35" s="21" t="s">
        <v>227</v>
      </c>
      <c r="B35" s="12" t="s">
        <v>236</v>
      </c>
      <c r="C35" s="12" t="str">
        <f t="shared" si="12"/>
        <v>Jerwood Space: Spaces 5 &amp; 6</v>
      </c>
      <c r="D35" s="74">
        <v>536</v>
      </c>
      <c r="E35" s="12">
        <v>24</v>
      </c>
      <c r="F35" s="12">
        <v>24</v>
      </c>
      <c r="G35" s="17">
        <f t="shared" ref="G35:G47" si="14">E35*F35</f>
        <v>576</v>
      </c>
      <c r="H35" s="37">
        <v>7.3</v>
      </c>
      <c r="I35" s="37">
        <v>7.3</v>
      </c>
      <c r="J35" s="37">
        <f t="shared" si="4"/>
        <v>53.29</v>
      </c>
      <c r="K35" s="12" t="s">
        <v>9</v>
      </c>
      <c r="L35" s="12" t="s">
        <v>21</v>
      </c>
      <c r="M35" s="12" t="s">
        <v>21</v>
      </c>
      <c r="N35" s="12" t="s">
        <v>21</v>
      </c>
      <c r="O35" s="12" t="s">
        <v>21</v>
      </c>
      <c r="P35" s="12" t="s">
        <v>9</v>
      </c>
      <c r="Q35" s="12" t="s">
        <v>21</v>
      </c>
      <c r="R35" s="74">
        <v>14.9</v>
      </c>
      <c r="S35" s="74">
        <v>113</v>
      </c>
    </row>
    <row r="36" spans="1:19" x14ac:dyDescent="0.25">
      <c r="A36" s="6" t="s">
        <v>437</v>
      </c>
      <c r="B36" s="25" t="s">
        <v>430</v>
      </c>
      <c r="C36" s="12" t="str">
        <f t="shared" si="12"/>
        <v>Treadwells: Basement</v>
      </c>
      <c r="D36" s="62">
        <f>0.9*(S36*5)</f>
        <v>540</v>
      </c>
      <c r="E36" s="13">
        <f t="shared" ref="E36:F43" si="15">H36*3.2808399</f>
        <v>16.404199500000001</v>
      </c>
      <c r="F36" s="13">
        <f t="shared" si="15"/>
        <v>19.685039400000001</v>
      </c>
      <c r="G36" s="14">
        <f t="shared" si="14"/>
        <v>322.91731348296031</v>
      </c>
      <c r="H36" s="50">
        <v>5</v>
      </c>
      <c r="I36" s="50">
        <v>6</v>
      </c>
      <c r="J36" s="50">
        <f t="shared" si="4"/>
        <v>30</v>
      </c>
      <c r="K36" s="8" t="s">
        <v>21</v>
      </c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8" t="s">
        <v>21</v>
      </c>
      <c r="R36" s="71">
        <f t="shared" ref="R36:R41" si="16">S36/8</f>
        <v>15</v>
      </c>
      <c r="S36" s="62">
        <v>120</v>
      </c>
    </row>
    <row r="37" spans="1:19" x14ac:dyDescent="0.25">
      <c r="A37" s="6" t="s">
        <v>340</v>
      </c>
      <c r="B37" s="25" t="s">
        <v>100</v>
      </c>
      <c r="C37" s="12" t="str">
        <f t="shared" si="12"/>
        <v>The Poor School: Studio 1</v>
      </c>
      <c r="D37" s="71">
        <f t="shared" ref="D37:D42" si="17">S37*5</f>
        <v>550</v>
      </c>
      <c r="E37" s="23">
        <f t="shared" si="15"/>
        <v>29.527559100000001</v>
      </c>
      <c r="F37" s="23">
        <f t="shared" si="15"/>
        <v>22.965879300000001</v>
      </c>
      <c r="G37" s="23">
        <f t="shared" si="14"/>
        <v>678.12635831421665</v>
      </c>
      <c r="H37" s="52">
        <v>9</v>
      </c>
      <c r="I37" s="52">
        <v>7</v>
      </c>
      <c r="J37" s="37">
        <f t="shared" si="4"/>
        <v>63</v>
      </c>
      <c r="K37" s="25" t="s">
        <v>9</v>
      </c>
      <c r="L37" s="25" t="s">
        <v>21</v>
      </c>
      <c r="M37" s="25" t="s">
        <v>21</v>
      </c>
      <c r="N37" s="25" t="s">
        <v>21</v>
      </c>
      <c r="O37" s="25" t="s">
        <v>21</v>
      </c>
      <c r="P37" s="25" t="s">
        <v>9</v>
      </c>
      <c r="Q37" s="25" t="s">
        <v>9</v>
      </c>
      <c r="R37" s="71">
        <f t="shared" si="16"/>
        <v>13.75</v>
      </c>
      <c r="S37" s="62">
        <v>110</v>
      </c>
    </row>
    <row r="38" spans="1:19" x14ac:dyDescent="0.25">
      <c r="A38" s="6" t="s">
        <v>340</v>
      </c>
      <c r="B38" s="25" t="s">
        <v>101</v>
      </c>
      <c r="C38" s="12" t="str">
        <f t="shared" si="12"/>
        <v>The Poor School: Studio 2</v>
      </c>
      <c r="D38" s="71">
        <f t="shared" si="17"/>
        <v>550</v>
      </c>
      <c r="E38" s="23">
        <f t="shared" si="15"/>
        <v>29.527559100000001</v>
      </c>
      <c r="F38" s="23">
        <f t="shared" si="15"/>
        <v>22.965879300000001</v>
      </c>
      <c r="G38" s="23">
        <f t="shared" si="14"/>
        <v>678.12635831421665</v>
      </c>
      <c r="H38" s="52">
        <v>9</v>
      </c>
      <c r="I38" s="52">
        <v>7</v>
      </c>
      <c r="J38" s="37">
        <f t="shared" si="4"/>
        <v>63</v>
      </c>
      <c r="K38" s="25" t="s">
        <v>9</v>
      </c>
      <c r="L38" s="25" t="s">
        <v>21</v>
      </c>
      <c r="M38" s="25" t="s">
        <v>21</v>
      </c>
      <c r="N38" s="25" t="s">
        <v>21</v>
      </c>
      <c r="O38" s="25" t="s">
        <v>21</v>
      </c>
      <c r="P38" s="25" t="s">
        <v>9</v>
      </c>
      <c r="Q38" s="25" t="s">
        <v>21</v>
      </c>
      <c r="R38" s="71">
        <f t="shared" si="16"/>
        <v>13.75</v>
      </c>
      <c r="S38" s="62">
        <v>110</v>
      </c>
    </row>
    <row r="39" spans="1:19" x14ac:dyDescent="0.25">
      <c r="A39" s="6" t="s">
        <v>340</v>
      </c>
      <c r="B39" s="25" t="s">
        <v>758</v>
      </c>
      <c r="C39" s="12" t="str">
        <f t="shared" si="12"/>
        <v>The Poor School: Upstairs 1</v>
      </c>
      <c r="D39" s="71">
        <f t="shared" si="17"/>
        <v>550</v>
      </c>
      <c r="E39" s="23">
        <f t="shared" si="15"/>
        <v>42.650918700000005</v>
      </c>
      <c r="F39" s="23">
        <f t="shared" si="15"/>
        <v>36.089238899999998</v>
      </c>
      <c r="G39" s="23">
        <f t="shared" si="14"/>
        <v>1539.2391942687775</v>
      </c>
      <c r="H39" s="52">
        <v>13</v>
      </c>
      <c r="I39" s="52">
        <v>11</v>
      </c>
      <c r="J39" s="37">
        <f t="shared" ref="J39:J62" si="18">H39*I39</f>
        <v>143</v>
      </c>
      <c r="K39" s="25" t="s">
        <v>9</v>
      </c>
      <c r="L39" s="25" t="s">
        <v>21</v>
      </c>
      <c r="M39" s="25" t="s">
        <v>21</v>
      </c>
      <c r="N39" s="25" t="s">
        <v>21</v>
      </c>
      <c r="O39" s="25" t="s">
        <v>21</v>
      </c>
      <c r="P39" s="25" t="s">
        <v>9</v>
      </c>
      <c r="Q39" s="25" t="s">
        <v>21</v>
      </c>
      <c r="R39" s="71">
        <f t="shared" si="16"/>
        <v>13.75</v>
      </c>
      <c r="S39" s="62">
        <v>110</v>
      </c>
    </row>
    <row r="40" spans="1:19" x14ac:dyDescent="0.25">
      <c r="A40" s="6" t="s">
        <v>340</v>
      </c>
      <c r="B40" s="25" t="s">
        <v>759</v>
      </c>
      <c r="C40" s="12" t="str">
        <f t="shared" si="12"/>
        <v>The Poor School: Upstairs 2</v>
      </c>
      <c r="D40" s="71">
        <f t="shared" si="17"/>
        <v>550</v>
      </c>
      <c r="E40" s="23">
        <f t="shared" si="15"/>
        <v>36.089238899999998</v>
      </c>
      <c r="F40" s="23">
        <f t="shared" si="15"/>
        <v>32.808399000000001</v>
      </c>
      <c r="G40" s="23">
        <f t="shared" si="14"/>
        <v>1184.030149437521</v>
      </c>
      <c r="H40" s="52">
        <v>11</v>
      </c>
      <c r="I40" s="52">
        <v>10</v>
      </c>
      <c r="J40" s="37">
        <f t="shared" si="18"/>
        <v>110</v>
      </c>
      <c r="K40" s="25" t="s">
        <v>9</v>
      </c>
      <c r="L40" s="25" t="s">
        <v>21</v>
      </c>
      <c r="M40" s="25" t="s">
        <v>21</v>
      </c>
      <c r="N40" s="25" t="s">
        <v>21</v>
      </c>
      <c r="O40" s="25" t="s">
        <v>21</v>
      </c>
      <c r="P40" s="25" t="s">
        <v>9</v>
      </c>
      <c r="Q40" s="25" t="s">
        <v>21</v>
      </c>
      <c r="R40" s="71">
        <f t="shared" si="16"/>
        <v>13.75</v>
      </c>
      <c r="S40" s="62">
        <v>110</v>
      </c>
    </row>
    <row r="41" spans="1:19" x14ac:dyDescent="0.25">
      <c r="A41" s="6" t="s">
        <v>340</v>
      </c>
      <c r="B41" s="25" t="s">
        <v>346</v>
      </c>
      <c r="C41" s="12" t="str">
        <f t="shared" si="12"/>
        <v>The Poor School: Studio Theatre</v>
      </c>
      <c r="D41" s="71">
        <f t="shared" si="17"/>
        <v>550</v>
      </c>
      <c r="E41" s="23">
        <f t="shared" si="15"/>
        <v>42.650918700000005</v>
      </c>
      <c r="F41" s="23">
        <f t="shared" si="15"/>
        <v>26.246719200000001</v>
      </c>
      <c r="G41" s="23">
        <f t="shared" si="14"/>
        <v>1119.4466867409292</v>
      </c>
      <c r="H41" s="52">
        <v>13</v>
      </c>
      <c r="I41" s="52">
        <v>8</v>
      </c>
      <c r="J41" s="37">
        <f t="shared" si="18"/>
        <v>104</v>
      </c>
      <c r="K41" s="25" t="s">
        <v>21</v>
      </c>
      <c r="L41" s="25" t="s">
        <v>21</v>
      </c>
      <c r="M41" s="25" t="s">
        <v>9</v>
      </c>
      <c r="N41" s="25" t="s">
        <v>9</v>
      </c>
      <c r="O41" s="25" t="s">
        <v>21</v>
      </c>
      <c r="P41" s="25" t="s">
        <v>9</v>
      </c>
      <c r="Q41" s="25" t="s">
        <v>21</v>
      </c>
      <c r="R41" s="71">
        <f t="shared" si="16"/>
        <v>13.75</v>
      </c>
      <c r="S41" s="62">
        <v>110</v>
      </c>
    </row>
    <row r="42" spans="1:19" x14ac:dyDescent="0.25">
      <c r="A42" s="6" t="s">
        <v>457</v>
      </c>
      <c r="B42" s="25" t="s">
        <v>357</v>
      </c>
      <c r="C42" s="12" t="str">
        <f t="shared" si="12"/>
        <v>Lost Theatre: Room 2</v>
      </c>
      <c r="D42" s="73">
        <f t="shared" si="17"/>
        <v>560</v>
      </c>
      <c r="E42" s="13">
        <f t="shared" si="15"/>
        <v>22.637795310000001</v>
      </c>
      <c r="F42" s="13">
        <f t="shared" si="15"/>
        <v>18.044619449999999</v>
      </c>
      <c r="G42" s="14">
        <f t="shared" si="14"/>
        <v>408.4904015559448</v>
      </c>
      <c r="H42" s="50">
        <v>6.9</v>
      </c>
      <c r="I42" s="50">
        <v>5.5</v>
      </c>
      <c r="J42" s="50">
        <f t="shared" si="18"/>
        <v>37.950000000000003</v>
      </c>
      <c r="K42" s="8" t="s">
        <v>21</v>
      </c>
      <c r="L42" s="8" t="s">
        <v>21</v>
      </c>
      <c r="M42" s="8" t="s">
        <v>9</v>
      </c>
      <c r="N42" s="8" t="s">
        <v>21</v>
      </c>
      <c r="O42" s="8" t="s">
        <v>21</v>
      </c>
      <c r="P42" s="8" t="s">
        <v>9</v>
      </c>
      <c r="Q42" s="8" t="s">
        <v>9</v>
      </c>
      <c r="R42" s="62">
        <v>14</v>
      </c>
      <c r="S42" s="71">
        <f>R42*8</f>
        <v>112</v>
      </c>
    </row>
    <row r="43" spans="1:19" x14ac:dyDescent="0.25">
      <c r="A43" s="6" t="s">
        <v>28</v>
      </c>
      <c r="B43" s="8" t="s">
        <v>89</v>
      </c>
      <c r="C43" s="12" t="str">
        <f t="shared" si="12"/>
        <v>3 Mills Studios: Studio 3</v>
      </c>
      <c r="D43" s="68">
        <v>570</v>
      </c>
      <c r="E43" s="13">
        <f t="shared" si="15"/>
        <v>15.09186354</v>
      </c>
      <c r="F43" s="13">
        <f t="shared" si="15"/>
        <v>18.044619449999999</v>
      </c>
      <c r="G43" s="14">
        <f t="shared" si="14"/>
        <v>272.32693437062983</v>
      </c>
      <c r="H43" s="50">
        <v>4.5999999999999996</v>
      </c>
      <c r="I43" s="50">
        <v>5.5</v>
      </c>
      <c r="J43" s="50">
        <f t="shared" si="18"/>
        <v>25.299999999999997</v>
      </c>
      <c r="K43" s="8" t="s">
        <v>21</v>
      </c>
      <c r="L43" s="8" t="s">
        <v>21</v>
      </c>
      <c r="M43" s="8" t="s">
        <v>21</v>
      </c>
      <c r="N43" s="8" t="s">
        <v>21</v>
      </c>
      <c r="O43" s="8" t="s">
        <v>21</v>
      </c>
      <c r="P43" s="57" t="s">
        <v>21</v>
      </c>
      <c r="Q43" s="25" t="s">
        <v>21</v>
      </c>
      <c r="R43" s="67">
        <f>S43/8</f>
        <v>18</v>
      </c>
      <c r="S43" s="68">
        <v>144</v>
      </c>
    </row>
    <row r="44" spans="1:19" x14ac:dyDescent="0.25">
      <c r="A44" s="12" t="s">
        <v>633</v>
      </c>
      <c r="B44" s="12" t="s">
        <v>7</v>
      </c>
      <c r="C44" s="12" t="str">
        <f t="shared" si="12"/>
        <v>Identity Studios: Mandela Studio</v>
      </c>
      <c r="D44" s="73">
        <f>S44*5</f>
        <v>575</v>
      </c>
      <c r="E44" s="12">
        <v>32</v>
      </c>
      <c r="F44" s="12">
        <v>19</v>
      </c>
      <c r="G44" s="17">
        <f t="shared" si="14"/>
        <v>608</v>
      </c>
      <c r="H44" s="37">
        <v>9.8000000000000007</v>
      </c>
      <c r="I44" s="37">
        <v>5.8</v>
      </c>
      <c r="J44" s="37">
        <f t="shared" si="18"/>
        <v>56.84</v>
      </c>
      <c r="K44" s="12" t="s">
        <v>9</v>
      </c>
      <c r="L44" s="22" t="s">
        <v>9</v>
      </c>
      <c r="M44" s="22" t="s">
        <v>21</v>
      </c>
      <c r="N44" s="22" t="s">
        <v>21</v>
      </c>
      <c r="O44" s="22" t="s">
        <v>21</v>
      </c>
      <c r="P44" s="22" t="s">
        <v>21</v>
      </c>
      <c r="Q44" s="22" t="s">
        <v>21</v>
      </c>
      <c r="R44" s="68">
        <v>15</v>
      </c>
      <c r="S44" s="68">
        <v>115</v>
      </c>
    </row>
    <row r="45" spans="1:19" x14ac:dyDescent="0.25">
      <c r="A45" s="12" t="s">
        <v>633</v>
      </c>
      <c r="B45" s="12" t="s">
        <v>639</v>
      </c>
      <c r="C45" s="12" t="str">
        <f t="shared" si="12"/>
        <v>Identity Studios: The Grey Room</v>
      </c>
      <c r="D45" s="73">
        <f>S45*5</f>
        <v>575</v>
      </c>
      <c r="E45" s="12">
        <v>38</v>
      </c>
      <c r="F45" s="12">
        <v>22</v>
      </c>
      <c r="G45" s="17">
        <f t="shared" si="14"/>
        <v>836</v>
      </c>
      <c r="H45" s="37">
        <v>12</v>
      </c>
      <c r="I45" s="37">
        <v>6.7</v>
      </c>
      <c r="J45" s="37">
        <f t="shared" si="18"/>
        <v>80.400000000000006</v>
      </c>
      <c r="K45" s="12" t="s">
        <v>21</v>
      </c>
      <c r="L45" s="12" t="s">
        <v>21</v>
      </c>
      <c r="M45" s="12" t="s">
        <v>9</v>
      </c>
      <c r="N45" s="12" t="s">
        <v>21</v>
      </c>
      <c r="O45" s="12" t="s">
        <v>21</v>
      </c>
      <c r="P45" s="12" t="s">
        <v>21</v>
      </c>
      <c r="Q45" s="12" t="s">
        <v>21</v>
      </c>
      <c r="R45" s="74">
        <v>15</v>
      </c>
      <c r="S45" s="74">
        <v>115</v>
      </c>
    </row>
    <row r="46" spans="1:19" x14ac:dyDescent="0.25">
      <c r="A46" s="21" t="s">
        <v>71</v>
      </c>
      <c r="B46" s="21" t="s">
        <v>108</v>
      </c>
      <c r="C46" s="12" t="str">
        <f t="shared" si="12"/>
        <v>Alford House: Lower Hall</v>
      </c>
      <c r="D46" s="74">
        <v>590</v>
      </c>
      <c r="E46" s="23">
        <f>H46*3.2808399</f>
        <v>41.994750720000006</v>
      </c>
      <c r="F46" s="23">
        <f>I46*3.2808399</f>
        <v>24.934383239999999</v>
      </c>
      <c r="G46" s="23">
        <f t="shared" si="14"/>
        <v>1047.113208520746</v>
      </c>
      <c r="H46" s="51">
        <v>12.8</v>
      </c>
      <c r="I46" s="51">
        <v>7.6</v>
      </c>
      <c r="J46" s="51">
        <f t="shared" si="18"/>
        <v>97.28</v>
      </c>
      <c r="K46" s="21" t="s">
        <v>9</v>
      </c>
      <c r="L46" s="21" t="s">
        <v>21</v>
      </c>
      <c r="M46" s="21" t="s">
        <v>21</v>
      </c>
      <c r="N46" s="21" t="s">
        <v>21</v>
      </c>
      <c r="O46" s="21" t="s">
        <v>21</v>
      </c>
      <c r="P46" s="21" t="s">
        <v>9</v>
      </c>
      <c r="Q46" s="21" t="s">
        <v>21</v>
      </c>
      <c r="R46" s="73">
        <f>S46/8</f>
        <v>14.75</v>
      </c>
      <c r="S46" s="73">
        <f>D46/5</f>
        <v>118</v>
      </c>
    </row>
    <row r="47" spans="1:19" x14ac:dyDescent="0.25">
      <c r="A47" s="6" t="s">
        <v>757</v>
      </c>
      <c r="B47" s="6" t="s">
        <v>757</v>
      </c>
      <c r="C47" s="21" t="str">
        <f t="shared" si="12"/>
        <v>Anonymous: Anonymous</v>
      </c>
      <c r="D47" s="62">
        <v>600</v>
      </c>
      <c r="E47" s="13">
        <f>H47*3.2808399</f>
        <v>26.246719200000001</v>
      </c>
      <c r="F47" s="13">
        <f>I47*3.2808399</f>
        <v>20.013123390000001</v>
      </c>
      <c r="G47" s="54">
        <f t="shared" si="14"/>
        <v>525.27882993228218</v>
      </c>
      <c r="H47" s="51">
        <v>8</v>
      </c>
      <c r="I47" s="51">
        <v>6.1</v>
      </c>
      <c r="J47" s="51">
        <f t="shared" si="18"/>
        <v>48.8</v>
      </c>
      <c r="K47" s="25" t="s">
        <v>21</v>
      </c>
      <c r="L47" s="25" t="s">
        <v>21</v>
      </c>
      <c r="M47" s="25" t="s">
        <v>21</v>
      </c>
      <c r="N47" s="25" t="s">
        <v>21</v>
      </c>
      <c r="O47" s="25" t="s">
        <v>21</v>
      </c>
      <c r="P47" s="25" t="s">
        <v>21</v>
      </c>
      <c r="Q47" s="25" t="s">
        <v>21</v>
      </c>
      <c r="R47" s="62">
        <v>30</v>
      </c>
      <c r="S47" s="62">
        <v>126</v>
      </c>
    </row>
    <row r="48" spans="1:19" x14ac:dyDescent="0.25">
      <c r="A48" s="6" t="s">
        <v>472</v>
      </c>
      <c r="B48" s="8" t="s">
        <v>165</v>
      </c>
      <c r="C48" s="12" t="str">
        <f t="shared" si="12"/>
        <v>Brady Arts and Community Centre: Meeting Room</v>
      </c>
      <c r="D48" s="71">
        <f>S48*5</f>
        <v>600</v>
      </c>
      <c r="E48" s="13"/>
      <c r="F48" s="13"/>
      <c r="G48" s="14"/>
      <c r="H48" s="50">
        <v>4.5</v>
      </c>
      <c r="I48" s="50">
        <v>2.5</v>
      </c>
      <c r="J48" s="50">
        <f t="shared" si="18"/>
        <v>11.25</v>
      </c>
      <c r="K48" s="8" t="s">
        <v>21</v>
      </c>
      <c r="L48" s="8" t="s">
        <v>21</v>
      </c>
      <c r="M48" s="8" t="s">
        <v>21</v>
      </c>
      <c r="N48" s="8" t="s">
        <v>21</v>
      </c>
      <c r="O48" s="8" t="s">
        <v>21</v>
      </c>
      <c r="P48" s="8" t="s">
        <v>21</v>
      </c>
      <c r="Q48" s="8" t="s">
        <v>21</v>
      </c>
      <c r="R48" s="62">
        <v>15</v>
      </c>
      <c r="S48" s="71">
        <f>R48*8</f>
        <v>120</v>
      </c>
    </row>
    <row r="49" spans="1:19" x14ac:dyDescent="0.25">
      <c r="A49" s="21" t="s">
        <v>116</v>
      </c>
      <c r="B49" s="21" t="s">
        <v>126</v>
      </c>
      <c r="C49" s="12" t="str">
        <f t="shared" si="12"/>
        <v>Cecil Sharp House: Storrow Hall</v>
      </c>
      <c r="D49" s="74">
        <v>600</v>
      </c>
      <c r="E49" s="23">
        <v>30</v>
      </c>
      <c r="F49" s="23">
        <v>25</v>
      </c>
      <c r="G49" s="23">
        <f>E49*F49</f>
        <v>750</v>
      </c>
      <c r="H49" s="51">
        <f>E49*0.3048</f>
        <v>9.1440000000000001</v>
      </c>
      <c r="I49" s="51">
        <f>F49*0.3048</f>
        <v>7.62</v>
      </c>
      <c r="J49" s="51">
        <f t="shared" si="18"/>
        <v>69.677279999999996</v>
      </c>
      <c r="K49" s="21" t="s">
        <v>9</v>
      </c>
      <c r="L49" s="21" t="s">
        <v>21</v>
      </c>
      <c r="M49" s="21" t="s">
        <v>21</v>
      </c>
      <c r="N49" s="21" t="s">
        <v>21</v>
      </c>
      <c r="O49" s="21" t="s">
        <v>9</v>
      </c>
      <c r="P49" s="21" t="s">
        <v>9</v>
      </c>
      <c r="Q49" s="21" t="s">
        <v>21</v>
      </c>
      <c r="R49" s="73">
        <f>S49/8</f>
        <v>18.75</v>
      </c>
      <c r="S49" s="74">
        <v>150</v>
      </c>
    </row>
    <row r="50" spans="1:19" x14ac:dyDescent="0.25">
      <c r="A50" s="21" t="s">
        <v>580</v>
      </c>
      <c r="B50" s="21" t="s">
        <v>165</v>
      </c>
      <c r="C50" s="12" t="str">
        <f t="shared" si="12"/>
        <v>Chats Palace: Meeting Room</v>
      </c>
      <c r="D50" s="73">
        <f>S50*5</f>
        <v>600</v>
      </c>
      <c r="E50" s="17"/>
      <c r="F50" s="17"/>
      <c r="G50" s="17"/>
      <c r="H50" s="51">
        <v>4.9000000000000004</v>
      </c>
      <c r="I50" s="51">
        <v>6.7</v>
      </c>
      <c r="J50" s="37">
        <f t="shared" si="18"/>
        <v>32.830000000000005</v>
      </c>
      <c r="K50" s="21" t="s">
        <v>21</v>
      </c>
      <c r="L50" s="21" t="s">
        <v>21</v>
      </c>
      <c r="M50" s="21" t="s">
        <v>21</v>
      </c>
      <c r="N50" s="21" t="s">
        <v>21</v>
      </c>
      <c r="O50" s="21" t="s">
        <v>586</v>
      </c>
      <c r="P50" s="21" t="s">
        <v>586</v>
      </c>
      <c r="Q50" s="21" t="s">
        <v>586</v>
      </c>
      <c r="R50" s="74">
        <v>16</v>
      </c>
      <c r="S50" s="74">
        <v>120</v>
      </c>
    </row>
    <row r="51" spans="1:19" x14ac:dyDescent="0.25">
      <c r="A51" s="12" t="s">
        <v>153</v>
      </c>
      <c r="B51" s="21" t="s">
        <v>164</v>
      </c>
      <c r="C51" s="12" t="str">
        <f t="shared" si="12"/>
        <v>Danceworks: Studio 4 (Mini)</v>
      </c>
      <c r="D51" s="74">
        <v>600</v>
      </c>
      <c r="E51" s="23">
        <f>H51*3.2808399</f>
        <v>14.763779550000001</v>
      </c>
      <c r="F51" s="23">
        <f>I51*3.2808399</f>
        <v>9.8425197000000004</v>
      </c>
      <c r="G51" s="17">
        <f t="shared" ref="G51:G62" si="19">E51*F51</f>
        <v>145.31279106733214</v>
      </c>
      <c r="H51" s="51">
        <v>4.5</v>
      </c>
      <c r="I51" s="51">
        <v>3</v>
      </c>
      <c r="J51" s="37">
        <f t="shared" si="18"/>
        <v>13.5</v>
      </c>
      <c r="K51" s="23" t="s">
        <v>21</v>
      </c>
      <c r="L51" s="23" t="s">
        <v>21</v>
      </c>
      <c r="M51" s="23" t="s">
        <v>9</v>
      </c>
      <c r="N51" s="23" t="s">
        <v>21</v>
      </c>
      <c r="O51" s="23" t="s">
        <v>9</v>
      </c>
      <c r="P51" s="23" t="s">
        <v>21</v>
      </c>
      <c r="Q51" s="23" t="s">
        <v>9</v>
      </c>
      <c r="R51" s="74">
        <v>15</v>
      </c>
      <c r="S51" s="74">
        <v>120</v>
      </c>
    </row>
    <row r="52" spans="1:19" x14ac:dyDescent="0.25">
      <c r="A52" s="21" t="s">
        <v>238</v>
      </c>
      <c r="B52" s="12" t="s">
        <v>245</v>
      </c>
      <c r="C52" s="12" t="str">
        <f t="shared" si="12"/>
        <v>Lantern Arts Centre: Wesley Room</v>
      </c>
      <c r="D52" s="73">
        <f>S52*5</f>
        <v>600</v>
      </c>
      <c r="E52" s="23">
        <f>H52*3.2808399</f>
        <v>26.246719200000001</v>
      </c>
      <c r="F52" s="23">
        <f>I52*3.2808399</f>
        <v>13.123359600000001</v>
      </c>
      <c r="G52" s="17">
        <f t="shared" si="19"/>
        <v>344.44513438182435</v>
      </c>
      <c r="H52" s="37">
        <v>8</v>
      </c>
      <c r="I52" s="37">
        <v>4</v>
      </c>
      <c r="J52" s="37">
        <f t="shared" si="18"/>
        <v>32</v>
      </c>
      <c r="K52" s="12" t="s">
        <v>21</v>
      </c>
      <c r="L52" s="12" t="s">
        <v>21</v>
      </c>
      <c r="M52" s="12" t="s">
        <v>21</v>
      </c>
      <c r="N52" s="12" t="s">
        <v>21</v>
      </c>
      <c r="O52" s="12" t="s">
        <v>21</v>
      </c>
      <c r="P52" s="12" t="s">
        <v>21</v>
      </c>
      <c r="Q52" s="12" t="s">
        <v>21</v>
      </c>
      <c r="R52" s="74">
        <v>15</v>
      </c>
      <c r="S52" s="73">
        <f>R52*8</f>
        <v>120</v>
      </c>
    </row>
    <row r="53" spans="1:19" x14ac:dyDescent="0.25">
      <c r="A53" s="6" t="s">
        <v>644</v>
      </c>
      <c r="B53" s="8" t="s">
        <v>253</v>
      </c>
      <c r="C53" s="12" t="str">
        <f t="shared" si="12"/>
        <v>Sell A Door: Rehearsal Room</v>
      </c>
      <c r="D53" s="62">
        <f>1.2*500</f>
        <v>600</v>
      </c>
      <c r="E53" s="8">
        <v>36</v>
      </c>
      <c r="F53" s="8">
        <v>21</v>
      </c>
      <c r="G53" s="14">
        <f t="shared" si="19"/>
        <v>756</v>
      </c>
      <c r="H53" s="50">
        <v>11</v>
      </c>
      <c r="I53" s="50">
        <v>6.5</v>
      </c>
      <c r="J53" s="50">
        <f t="shared" si="18"/>
        <v>71.5</v>
      </c>
      <c r="K53" s="8" t="s">
        <v>9</v>
      </c>
      <c r="L53" s="8" t="s">
        <v>21</v>
      </c>
      <c r="M53" s="8" t="s">
        <v>21</v>
      </c>
      <c r="N53" s="8" t="s">
        <v>21</v>
      </c>
      <c r="O53" s="8" t="s">
        <v>21</v>
      </c>
      <c r="P53" s="8" t="s">
        <v>9</v>
      </c>
      <c r="Q53" s="8" t="s">
        <v>9</v>
      </c>
      <c r="R53" s="62">
        <f>1.2*17</f>
        <v>20.399999999999999</v>
      </c>
      <c r="S53" s="62">
        <f>1.2*120</f>
        <v>144</v>
      </c>
    </row>
    <row r="54" spans="1:19" x14ac:dyDescent="0.25">
      <c r="A54" s="6" t="s">
        <v>751</v>
      </c>
      <c r="B54" s="8" t="s">
        <v>765</v>
      </c>
      <c r="C54" s="12" t="str">
        <f t="shared" si="12"/>
        <v>Theatre Delicatessen: 3rd Floor Studio</v>
      </c>
      <c r="D54" s="71">
        <f>S54*5</f>
        <v>600</v>
      </c>
      <c r="E54" s="13">
        <f t="shared" ref="E54:F56" si="20">H54*3.2808399</f>
        <v>68.897637900000007</v>
      </c>
      <c r="F54" s="13">
        <f t="shared" si="20"/>
        <v>22.965879300000001</v>
      </c>
      <c r="G54" s="14">
        <f t="shared" si="19"/>
        <v>1582.2948360665057</v>
      </c>
      <c r="H54" s="50">
        <v>21</v>
      </c>
      <c r="I54" s="50">
        <v>7</v>
      </c>
      <c r="J54" s="50">
        <f t="shared" si="18"/>
        <v>147</v>
      </c>
      <c r="K54" s="8" t="s">
        <v>9</v>
      </c>
      <c r="L54" s="8" t="s">
        <v>21</v>
      </c>
      <c r="M54" s="8" t="s">
        <v>21</v>
      </c>
      <c r="N54" s="8" t="s">
        <v>21</v>
      </c>
      <c r="O54" s="8" t="s">
        <v>21</v>
      </c>
      <c r="P54" s="8" t="s">
        <v>21</v>
      </c>
      <c r="Q54" s="8" t="s">
        <v>21</v>
      </c>
      <c r="R54" s="62">
        <v>15</v>
      </c>
      <c r="S54" s="71">
        <f>R54*8</f>
        <v>120</v>
      </c>
    </row>
    <row r="55" spans="1:19" x14ac:dyDescent="0.25">
      <c r="A55" s="6" t="s">
        <v>751</v>
      </c>
      <c r="B55" s="8" t="s">
        <v>766</v>
      </c>
      <c r="C55" s="12" t="str">
        <f t="shared" si="12"/>
        <v>Theatre Delicatessen: Black Box</v>
      </c>
      <c r="D55" s="71">
        <f>S55*5</f>
        <v>600</v>
      </c>
      <c r="E55" s="13">
        <f t="shared" si="20"/>
        <v>39.370078800000002</v>
      </c>
      <c r="F55" s="13">
        <f t="shared" si="20"/>
        <v>22.965879300000001</v>
      </c>
      <c r="G55" s="14">
        <f t="shared" si="19"/>
        <v>904.16847775228894</v>
      </c>
      <c r="H55" s="50">
        <v>12</v>
      </c>
      <c r="I55" s="50">
        <v>7</v>
      </c>
      <c r="J55" s="50">
        <f t="shared" si="18"/>
        <v>84</v>
      </c>
      <c r="K55" s="8" t="s">
        <v>9</v>
      </c>
      <c r="L55" s="8" t="s">
        <v>21</v>
      </c>
      <c r="M55" s="8" t="s">
        <v>21</v>
      </c>
      <c r="N55" s="8" t="s">
        <v>21</v>
      </c>
      <c r="O55" s="8" t="s">
        <v>21</v>
      </c>
      <c r="P55" s="8" t="s">
        <v>21</v>
      </c>
      <c r="Q55" s="8" t="s">
        <v>21</v>
      </c>
      <c r="R55" s="62">
        <v>15</v>
      </c>
      <c r="S55" s="71">
        <f>R55*8</f>
        <v>120</v>
      </c>
    </row>
    <row r="56" spans="1:19" x14ac:dyDescent="0.25">
      <c r="A56" s="21" t="s">
        <v>71</v>
      </c>
      <c r="B56" s="21" t="s">
        <v>496</v>
      </c>
      <c r="C56" s="12" t="str">
        <f t="shared" si="12"/>
        <v>Alford House: Gymnasium</v>
      </c>
      <c r="D56" s="74">
        <v>620</v>
      </c>
      <c r="E56" s="23">
        <f t="shared" si="20"/>
        <v>45.931758600000002</v>
      </c>
      <c r="F56" s="23">
        <f t="shared" si="20"/>
        <v>32.808399000000001</v>
      </c>
      <c r="G56" s="23">
        <f t="shared" si="19"/>
        <v>1506.9474629204815</v>
      </c>
      <c r="H56" s="51">
        <v>14</v>
      </c>
      <c r="I56" s="51">
        <v>10</v>
      </c>
      <c r="J56" s="51">
        <f t="shared" si="18"/>
        <v>140</v>
      </c>
      <c r="K56" s="21" t="s">
        <v>9</v>
      </c>
      <c r="L56" s="21" t="s">
        <v>21</v>
      </c>
      <c r="M56" s="21" t="s">
        <v>21</v>
      </c>
      <c r="N56" s="21" t="s">
        <v>21</v>
      </c>
      <c r="O56" s="21" t="s">
        <v>9</v>
      </c>
      <c r="P56" s="21" t="s">
        <v>9</v>
      </c>
      <c r="Q56" s="21" t="s">
        <v>21</v>
      </c>
      <c r="R56" s="73">
        <f>S56/8</f>
        <v>15.5</v>
      </c>
      <c r="S56" s="73">
        <f>D56/5</f>
        <v>124</v>
      </c>
    </row>
    <row r="57" spans="1:19" x14ac:dyDescent="0.25">
      <c r="A57" s="12" t="s">
        <v>58</v>
      </c>
      <c r="B57" s="12" t="s">
        <v>100</v>
      </c>
      <c r="C57" s="12" t="str">
        <f t="shared" si="12"/>
        <v>Actors Temple: Studio 1</v>
      </c>
      <c r="D57" s="73">
        <f>S57*5</f>
        <v>640</v>
      </c>
      <c r="E57" s="12">
        <v>13</v>
      </c>
      <c r="F57" s="12">
        <v>16</v>
      </c>
      <c r="G57" s="17">
        <f t="shared" si="19"/>
        <v>208</v>
      </c>
      <c r="H57" s="37">
        <v>3.95</v>
      </c>
      <c r="I57" s="37">
        <v>4.9400000000000004</v>
      </c>
      <c r="J57" s="37">
        <f t="shared" si="18"/>
        <v>19.513000000000002</v>
      </c>
      <c r="K57" s="12" t="s">
        <v>21</v>
      </c>
      <c r="L57" s="12" t="s">
        <v>9</v>
      </c>
      <c r="M57" s="12" t="s">
        <v>21</v>
      </c>
      <c r="N57" s="12" t="s">
        <v>21</v>
      </c>
      <c r="O57" s="12" t="s">
        <v>21</v>
      </c>
      <c r="P57" s="12" t="s">
        <v>21</v>
      </c>
      <c r="Q57" s="12" t="s">
        <v>21</v>
      </c>
      <c r="R57" s="74">
        <v>17</v>
      </c>
      <c r="S57" s="74">
        <v>128</v>
      </c>
    </row>
    <row r="58" spans="1:19" x14ac:dyDescent="0.25">
      <c r="A58" s="12" t="s">
        <v>58</v>
      </c>
      <c r="B58" s="12" t="s">
        <v>101</v>
      </c>
      <c r="C58" s="12" t="str">
        <f t="shared" si="12"/>
        <v>Actors Temple: Studio 2</v>
      </c>
      <c r="D58" s="73">
        <f>S58*5</f>
        <v>640</v>
      </c>
      <c r="E58" s="12">
        <v>14</v>
      </c>
      <c r="F58" s="12">
        <v>31</v>
      </c>
      <c r="G58" s="17">
        <f t="shared" si="19"/>
        <v>434</v>
      </c>
      <c r="H58" s="37">
        <v>4.3099999999999996</v>
      </c>
      <c r="I58" s="37">
        <v>9.44</v>
      </c>
      <c r="J58" s="37">
        <f t="shared" si="18"/>
        <v>40.686399999999992</v>
      </c>
      <c r="K58" s="12" t="s">
        <v>21</v>
      </c>
      <c r="L58" s="12" t="s">
        <v>9</v>
      </c>
      <c r="M58" s="12" t="s">
        <v>21</v>
      </c>
      <c r="N58" s="12" t="s">
        <v>21</v>
      </c>
      <c r="O58" s="12" t="s">
        <v>21</v>
      </c>
      <c r="P58" s="12" t="s">
        <v>21</v>
      </c>
      <c r="Q58" s="12" t="s">
        <v>21</v>
      </c>
      <c r="R58" s="74">
        <v>17</v>
      </c>
      <c r="S58" s="74">
        <v>128</v>
      </c>
    </row>
    <row r="59" spans="1:19" x14ac:dyDescent="0.25">
      <c r="A59" s="21" t="s">
        <v>71</v>
      </c>
      <c r="B59" s="21" t="s">
        <v>137</v>
      </c>
      <c r="C59" s="12" t="str">
        <f t="shared" ref="C59:C90" si="21">A59&amp;": "&amp;B59</f>
        <v>Alford House: Main Hall</v>
      </c>
      <c r="D59" s="74">
        <v>640</v>
      </c>
      <c r="E59" s="23">
        <f t="shared" ref="E59:F62" si="22">H59*3.2808399</f>
        <v>45.931758600000002</v>
      </c>
      <c r="F59" s="23">
        <f t="shared" si="22"/>
        <v>43.963254660000004</v>
      </c>
      <c r="G59" s="23">
        <f t="shared" si="19"/>
        <v>2019.3096003134453</v>
      </c>
      <c r="H59" s="51">
        <v>14</v>
      </c>
      <c r="I59" s="51">
        <v>13.4</v>
      </c>
      <c r="J59" s="51">
        <f t="shared" si="18"/>
        <v>187.6</v>
      </c>
      <c r="K59" s="21" t="s">
        <v>9</v>
      </c>
      <c r="L59" s="21" t="s">
        <v>21</v>
      </c>
      <c r="M59" s="21" t="s">
        <v>21</v>
      </c>
      <c r="N59" s="21" t="s">
        <v>21</v>
      </c>
      <c r="O59" s="21" t="s">
        <v>21</v>
      </c>
      <c r="P59" s="21" t="s">
        <v>9</v>
      </c>
      <c r="Q59" s="21" t="s">
        <v>21</v>
      </c>
      <c r="R59" s="73">
        <f>S59/8</f>
        <v>16</v>
      </c>
      <c r="S59" s="73">
        <f>D59/5</f>
        <v>128</v>
      </c>
    </row>
    <row r="60" spans="1:19" x14ac:dyDescent="0.25">
      <c r="A60" s="6" t="s">
        <v>506</v>
      </c>
      <c r="B60" s="8" t="s">
        <v>25</v>
      </c>
      <c r="C60" s="12" t="str">
        <f t="shared" si="21"/>
        <v>Chisenhale Dance Space: Main Studio</v>
      </c>
      <c r="D60" s="71">
        <f>5*S60</f>
        <v>640</v>
      </c>
      <c r="E60" s="13">
        <f t="shared" si="22"/>
        <v>32.808399000000001</v>
      </c>
      <c r="F60" s="13">
        <f t="shared" si="22"/>
        <v>41.010498750000004</v>
      </c>
      <c r="G60" s="14">
        <f t="shared" si="19"/>
        <v>1345.4888061790014</v>
      </c>
      <c r="H60" s="50">
        <v>10</v>
      </c>
      <c r="I60" s="50">
        <v>12.5</v>
      </c>
      <c r="J60" s="50">
        <f t="shared" si="18"/>
        <v>125</v>
      </c>
      <c r="K60" s="8" t="s">
        <v>9</v>
      </c>
      <c r="L60" s="8" t="s">
        <v>21</v>
      </c>
      <c r="M60" s="8" t="s">
        <v>9</v>
      </c>
      <c r="N60" s="8" t="s">
        <v>21</v>
      </c>
      <c r="O60" s="8" t="s">
        <v>9</v>
      </c>
      <c r="P60" s="8" t="s">
        <v>21</v>
      </c>
      <c r="Q60" s="8" t="s">
        <v>9</v>
      </c>
      <c r="R60" s="62">
        <v>16</v>
      </c>
      <c r="S60" s="71">
        <f>R60*8</f>
        <v>128</v>
      </c>
    </row>
    <row r="61" spans="1:19" x14ac:dyDescent="0.25">
      <c r="A61" s="21" t="s">
        <v>255</v>
      </c>
      <c r="B61" s="12" t="s">
        <v>100</v>
      </c>
      <c r="C61" s="12" t="str">
        <f t="shared" si="21"/>
        <v>London School of Capoeira: Studio 1</v>
      </c>
      <c r="D61" s="74">
        <f t="shared" ref="D61:D70" si="23">S61*5</f>
        <v>640</v>
      </c>
      <c r="E61" s="23">
        <f t="shared" si="22"/>
        <v>59.055118200000003</v>
      </c>
      <c r="F61" s="23">
        <f t="shared" si="22"/>
        <v>19.685039400000001</v>
      </c>
      <c r="G61" s="17">
        <f t="shared" si="19"/>
        <v>1162.5023285386571</v>
      </c>
      <c r="H61" s="37">
        <v>18</v>
      </c>
      <c r="I61" s="37">
        <v>6</v>
      </c>
      <c r="J61" s="37">
        <f t="shared" si="18"/>
        <v>108</v>
      </c>
      <c r="K61" s="12" t="s">
        <v>21</v>
      </c>
      <c r="L61" s="12" t="s">
        <v>21</v>
      </c>
      <c r="M61" s="12" t="s">
        <v>9</v>
      </c>
      <c r="N61" s="12" t="s">
        <v>21</v>
      </c>
      <c r="O61" s="12" t="s">
        <v>261</v>
      </c>
      <c r="P61" s="12" t="s">
        <v>21</v>
      </c>
      <c r="Q61" s="12" t="s">
        <v>9</v>
      </c>
      <c r="R61" s="74">
        <v>16</v>
      </c>
      <c r="S61" s="74">
        <f>R61*8</f>
        <v>128</v>
      </c>
    </row>
    <row r="62" spans="1:19" x14ac:dyDescent="0.25">
      <c r="A62" s="21" t="s">
        <v>255</v>
      </c>
      <c r="B62" s="12" t="s">
        <v>101</v>
      </c>
      <c r="C62" s="12" t="str">
        <f t="shared" si="21"/>
        <v>London School of Capoeira: Studio 2</v>
      </c>
      <c r="D62" s="74">
        <f t="shared" si="23"/>
        <v>640</v>
      </c>
      <c r="E62" s="23">
        <f t="shared" si="22"/>
        <v>29.527559100000001</v>
      </c>
      <c r="F62" s="23">
        <f t="shared" si="22"/>
        <v>21.325459350000003</v>
      </c>
      <c r="G62" s="17">
        <f t="shared" si="19"/>
        <v>629.68876129177272</v>
      </c>
      <c r="H62" s="37">
        <v>9</v>
      </c>
      <c r="I62" s="37">
        <v>6.5</v>
      </c>
      <c r="J62" s="37">
        <f t="shared" si="18"/>
        <v>58.5</v>
      </c>
      <c r="K62" s="12" t="s">
        <v>21</v>
      </c>
      <c r="L62" s="12" t="s">
        <v>21</v>
      </c>
      <c r="M62" s="12" t="s">
        <v>9</v>
      </c>
      <c r="N62" s="12" t="s">
        <v>21</v>
      </c>
      <c r="O62" s="12" t="s">
        <v>9</v>
      </c>
      <c r="P62" s="12" t="s">
        <v>21</v>
      </c>
      <c r="Q62" s="12" t="s">
        <v>9</v>
      </c>
      <c r="R62" s="74">
        <v>16</v>
      </c>
      <c r="S62" s="74">
        <f>R62*8</f>
        <v>128</v>
      </c>
    </row>
    <row r="63" spans="1:19" x14ac:dyDescent="0.25">
      <c r="A63" s="6" t="s">
        <v>750</v>
      </c>
      <c r="B63" s="8" t="s">
        <v>70</v>
      </c>
      <c r="C63" s="12" t="str">
        <f t="shared" si="21"/>
        <v>SWC (Small World Centre): Studio</v>
      </c>
      <c r="D63" s="71">
        <f t="shared" si="23"/>
        <v>640</v>
      </c>
      <c r="E63" s="8"/>
      <c r="F63" s="8"/>
      <c r="G63" s="14">
        <v>550</v>
      </c>
      <c r="H63" s="50"/>
      <c r="I63" s="50"/>
      <c r="J63" s="50">
        <v>51</v>
      </c>
      <c r="K63" s="8" t="s">
        <v>21</v>
      </c>
      <c r="L63" s="8" t="s">
        <v>21</v>
      </c>
      <c r="M63" s="8" t="s">
        <v>9</v>
      </c>
      <c r="N63" s="8" t="s">
        <v>21</v>
      </c>
      <c r="O63" s="8" t="s">
        <v>9</v>
      </c>
      <c r="P63" s="8" t="s">
        <v>21</v>
      </c>
      <c r="Q63" s="8" t="s">
        <v>9</v>
      </c>
      <c r="R63" s="62">
        <v>16</v>
      </c>
      <c r="S63" s="71">
        <f>R63*8</f>
        <v>128</v>
      </c>
    </row>
    <row r="64" spans="1:19" x14ac:dyDescent="0.25">
      <c r="A64" s="21" t="s">
        <v>93</v>
      </c>
      <c r="B64" s="12" t="s">
        <v>100</v>
      </c>
      <c r="C64" s="12" t="str">
        <f t="shared" si="21"/>
        <v>Bridge Theatre Training Company: Studio 1</v>
      </c>
      <c r="D64" s="73">
        <f t="shared" si="23"/>
        <v>650</v>
      </c>
      <c r="E64" s="17">
        <v>26</v>
      </c>
      <c r="F64" s="17">
        <v>25</v>
      </c>
      <c r="G64" s="17">
        <f t="shared" ref="G64:G89" si="24">E64*F64</f>
        <v>650</v>
      </c>
      <c r="H64" s="37">
        <f t="shared" ref="H64:I67" si="25">E64*0.3048</f>
        <v>7.9248000000000003</v>
      </c>
      <c r="I64" s="37">
        <f t="shared" si="25"/>
        <v>7.62</v>
      </c>
      <c r="J64" s="37">
        <f t="shared" ref="J64:J95" si="26">H64*I64</f>
        <v>60.386976000000004</v>
      </c>
      <c r="K64" s="12" t="s">
        <v>21</v>
      </c>
      <c r="L64" s="12" t="s">
        <v>21</v>
      </c>
      <c r="M64" s="12" t="s">
        <v>21</v>
      </c>
      <c r="N64" s="12" t="s">
        <v>21</v>
      </c>
      <c r="O64" s="12" t="s">
        <v>9</v>
      </c>
      <c r="P64" s="12" t="s">
        <v>21</v>
      </c>
      <c r="Q64" s="12" t="s">
        <v>21</v>
      </c>
      <c r="R64" s="74">
        <v>18</v>
      </c>
      <c r="S64" s="74">
        <v>130</v>
      </c>
    </row>
    <row r="65" spans="1:19" x14ac:dyDescent="0.25">
      <c r="A65" s="21" t="s">
        <v>93</v>
      </c>
      <c r="B65" s="12" t="s">
        <v>101</v>
      </c>
      <c r="C65" s="12" t="str">
        <f t="shared" si="21"/>
        <v>Bridge Theatre Training Company: Studio 2</v>
      </c>
      <c r="D65" s="73">
        <f t="shared" si="23"/>
        <v>650</v>
      </c>
      <c r="E65" s="17">
        <v>27</v>
      </c>
      <c r="F65" s="17">
        <v>22.5</v>
      </c>
      <c r="G65" s="17">
        <f t="shared" si="24"/>
        <v>607.5</v>
      </c>
      <c r="H65" s="37">
        <f t="shared" si="25"/>
        <v>8.2295999999999996</v>
      </c>
      <c r="I65" s="37">
        <f t="shared" si="25"/>
        <v>6.8580000000000005</v>
      </c>
      <c r="J65" s="37">
        <f t="shared" si="26"/>
        <v>56.438596799999999</v>
      </c>
      <c r="K65" s="12" t="s">
        <v>21</v>
      </c>
      <c r="L65" s="12" t="s">
        <v>21</v>
      </c>
      <c r="M65" s="12" t="s">
        <v>21</v>
      </c>
      <c r="N65" s="12" t="s">
        <v>21</v>
      </c>
      <c r="O65" s="12" t="s">
        <v>9</v>
      </c>
      <c r="P65" s="12" t="s">
        <v>21</v>
      </c>
      <c r="Q65" s="12" t="s">
        <v>21</v>
      </c>
      <c r="R65" s="74">
        <v>18</v>
      </c>
      <c r="S65" s="74">
        <v>130</v>
      </c>
    </row>
    <row r="66" spans="1:19" x14ac:dyDescent="0.25">
      <c r="A66" s="21" t="s">
        <v>93</v>
      </c>
      <c r="B66" s="12" t="s">
        <v>89</v>
      </c>
      <c r="C66" s="12" t="str">
        <f t="shared" si="21"/>
        <v>Bridge Theatre Training Company: Studio 3</v>
      </c>
      <c r="D66" s="73">
        <f t="shared" si="23"/>
        <v>650</v>
      </c>
      <c r="E66" s="17">
        <v>23.5</v>
      </c>
      <c r="F66" s="17">
        <v>28</v>
      </c>
      <c r="G66" s="17">
        <f t="shared" si="24"/>
        <v>658</v>
      </c>
      <c r="H66" s="37">
        <f t="shared" si="25"/>
        <v>7.1628000000000007</v>
      </c>
      <c r="I66" s="37">
        <f t="shared" si="25"/>
        <v>8.5343999999999998</v>
      </c>
      <c r="J66" s="37">
        <f t="shared" si="26"/>
        <v>61.130200320000007</v>
      </c>
      <c r="K66" s="12" t="s">
        <v>21</v>
      </c>
      <c r="L66" s="12" t="s">
        <v>21</v>
      </c>
      <c r="M66" s="12" t="s">
        <v>21</v>
      </c>
      <c r="N66" s="12" t="s">
        <v>21</v>
      </c>
      <c r="O66" s="12" t="s">
        <v>9</v>
      </c>
      <c r="P66" s="12" t="s">
        <v>21</v>
      </c>
      <c r="Q66" s="12" t="s">
        <v>21</v>
      </c>
      <c r="R66" s="74">
        <v>18</v>
      </c>
      <c r="S66" s="74">
        <v>130</v>
      </c>
    </row>
    <row r="67" spans="1:19" x14ac:dyDescent="0.25">
      <c r="A67" s="21" t="s">
        <v>93</v>
      </c>
      <c r="B67" s="12" t="s">
        <v>102</v>
      </c>
      <c r="C67" s="12" t="str">
        <f t="shared" si="21"/>
        <v>Bridge Theatre Training Company: Studio 4</v>
      </c>
      <c r="D67" s="73">
        <f t="shared" si="23"/>
        <v>650</v>
      </c>
      <c r="E67" s="17">
        <v>31</v>
      </c>
      <c r="F67" s="17">
        <v>21</v>
      </c>
      <c r="G67" s="17">
        <f t="shared" si="24"/>
        <v>651</v>
      </c>
      <c r="H67" s="37">
        <f t="shared" si="25"/>
        <v>9.4488000000000003</v>
      </c>
      <c r="I67" s="37">
        <f t="shared" si="25"/>
        <v>6.4008000000000003</v>
      </c>
      <c r="J67" s="37">
        <f t="shared" si="26"/>
        <v>60.479879040000007</v>
      </c>
      <c r="K67" s="12" t="s">
        <v>21</v>
      </c>
      <c r="L67" s="12" t="s">
        <v>21</v>
      </c>
      <c r="M67" s="12" t="s">
        <v>21</v>
      </c>
      <c r="N67" s="12" t="s">
        <v>21</v>
      </c>
      <c r="O67" s="12" t="s">
        <v>21</v>
      </c>
      <c r="P67" s="12" t="s">
        <v>21</v>
      </c>
      <c r="Q67" s="12" t="s">
        <v>21</v>
      </c>
      <c r="R67" s="74">
        <v>18</v>
      </c>
      <c r="S67" s="74">
        <v>130</v>
      </c>
    </row>
    <row r="68" spans="1:19" x14ac:dyDescent="0.25">
      <c r="A68" s="12" t="s">
        <v>633</v>
      </c>
      <c r="B68" s="12" t="s">
        <v>22</v>
      </c>
      <c r="C68" s="12" t="str">
        <f t="shared" si="21"/>
        <v>Identity Studios: Greta Mendez Room</v>
      </c>
      <c r="D68" s="73">
        <f t="shared" si="23"/>
        <v>650</v>
      </c>
      <c r="E68" s="12">
        <v>38</v>
      </c>
      <c r="F68" s="12">
        <v>25</v>
      </c>
      <c r="G68" s="17">
        <f t="shared" si="24"/>
        <v>950</v>
      </c>
      <c r="H68" s="37">
        <v>12</v>
      </c>
      <c r="I68" s="37">
        <v>7.6</v>
      </c>
      <c r="J68" s="37">
        <f t="shared" si="26"/>
        <v>91.199999999999989</v>
      </c>
      <c r="K68" s="12" t="s">
        <v>21</v>
      </c>
      <c r="L68" s="12" t="s">
        <v>21</v>
      </c>
      <c r="M68" s="12" t="s">
        <v>9</v>
      </c>
      <c r="N68" s="12" t="s">
        <v>21</v>
      </c>
      <c r="O68" s="12" t="s">
        <v>21</v>
      </c>
      <c r="P68" s="12" t="s">
        <v>21</v>
      </c>
      <c r="Q68" s="12" t="s">
        <v>21</v>
      </c>
      <c r="R68" s="74">
        <v>18</v>
      </c>
      <c r="S68" s="74">
        <v>130</v>
      </c>
    </row>
    <row r="69" spans="1:19" x14ac:dyDescent="0.25">
      <c r="A69" s="12" t="s">
        <v>633</v>
      </c>
      <c r="B69" s="12" t="s">
        <v>25</v>
      </c>
      <c r="C69" s="12" t="str">
        <f t="shared" si="21"/>
        <v>Identity Studios: Main Studio</v>
      </c>
      <c r="D69" s="73">
        <f t="shared" si="23"/>
        <v>650</v>
      </c>
      <c r="E69" s="12">
        <v>50</v>
      </c>
      <c r="F69" s="12">
        <v>25</v>
      </c>
      <c r="G69" s="17">
        <f t="shared" si="24"/>
        <v>1250</v>
      </c>
      <c r="H69" s="37">
        <v>15</v>
      </c>
      <c r="I69" s="37">
        <v>7.6</v>
      </c>
      <c r="J69" s="37">
        <f t="shared" si="26"/>
        <v>114</v>
      </c>
      <c r="K69" s="12" t="s">
        <v>21</v>
      </c>
      <c r="L69" s="12" t="s">
        <v>21</v>
      </c>
      <c r="M69" s="12" t="s">
        <v>9</v>
      </c>
      <c r="N69" s="12" t="s">
        <v>9</v>
      </c>
      <c r="O69" s="12" t="s">
        <v>21</v>
      </c>
      <c r="P69" s="12" t="s">
        <v>21</v>
      </c>
      <c r="Q69" s="12" t="s">
        <v>21</v>
      </c>
      <c r="R69" s="74">
        <v>18</v>
      </c>
      <c r="S69" s="74">
        <v>130</v>
      </c>
    </row>
    <row r="70" spans="1:19" x14ac:dyDescent="0.25">
      <c r="A70" s="21" t="s">
        <v>60</v>
      </c>
      <c r="B70" s="21" t="s">
        <v>68</v>
      </c>
      <c r="C70" s="12" t="str">
        <f t="shared" si="21"/>
        <v>The Albany: Yellow Room</v>
      </c>
      <c r="D70" s="71">
        <f t="shared" si="23"/>
        <v>650</v>
      </c>
      <c r="E70" s="23">
        <f>H70*3.2808399</f>
        <v>18.044619449999999</v>
      </c>
      <c r="F70" s="23">
        <f>I70*3.2808399</f>
        <v>18.044619449999999</v>
      </c>
      <c r="G70" s="23">
        <f t="shared" si="24"/>
        <v>325.60829109531829</v>
      </c>
      <c r="H70" s="51">
        <v>5.5</v>
      </c>
      <c r="I70" s="51">
        <v>5.5</v>
      </c>
      <c r="J70" s="51">
        <f t="shared" si="26"/>
        <v>30.25</v>
      </c>
      <c r="K70" s="21" t="s">
        <v>9</v>
      </c>
      <c r="L70" s="21" t="s">
        <v>9</v>
      </c>
      <c r="M70" s="21" t="s">
        <v>21</v>
      </c>
      <c r="N70" s="21" t="s">
        <v>21</v>
      </c>
      <c r="O70" s="21" t="s">
        <v>21</v>
      </c>
      <c r="P70" s="21" t="s">
        <v>21</v>
      </c>
      <c r="Q70" s="21" t="s">
        <v>21</v>
      </c>
      <c r="R70" s="74">
        <v>19</v>
      </c>
      <c r="S70" s="74">
        <v>130</v>
      </c>
    </row>
    <row r="71" spans="1:19" x14ac:dyDescent="0.25">
      <c r="A71" s="21" t="s">
        <v>316</v>
      </c>
      <c r="B71" s="21" t="s">
        <v>324</v>
      </c>
      <c r="C71" s="12" t="str">
        <f t="shared" si="21"/>
        <v>Oval House: Downstairs Dance Studio</v>
      </c>
      <c r="D71" s="74">
        <v>660</v>
      </c>
      <c r="E71" s="23">
        <f>H71*3.2808399</f>
        <v>22.965879300000001</v>
      </c>
      <c r="F71" s="23">
        <f>I71*3.2808399</f>
        <v>22.965879300000001</v>
      </c>
      <c r="G71" s="23">
        <f t="shared" si="24"/>
        <v>527.43161202216857</v>
      </c>
      <c r="H71" s="51">
        <v>7</v>
      </c>
      <c r="I71" s="51">
        <v>7</v>
      </c>
      <c r="J71" s="37">
        <f t="shared" si="26"/>
        <v>49</v>
      </c>
      <c r="K71" s="21" t="s">
        <v>21</v>
      </c>
      <c r="L71" s="21" t="s">
        <v>21</v>
      </c>
      <c r="M71" s="21" t="s">
        <v>21</v>
      </c>
      <c r="N71" s="21" t="s">
        <v>21</v>
      </c>
      <c r="O71" s="21" t="s">
        <v>9</v>
      </c>
      <c r="P71" s="21" t="s">
        <v>9</v>
      </c>
      <c r="Q71" s="21" t="s">
        <v>9</v>
      </c>
      <c r="R71" s="73">
        <f>S71/8</f>
        <v>17.25</v>
      </c>
      <c r="S71" s="74">
        <v>138</v>
      </c>
    </row>
    <row r="72" spans="1:19" x14ac:dyDescent="0.25">
      <c r="A72" s="21" t="s">
        <v>325</v>
      </c>
      <c r="B72" s="21" t="s">
        <v>253</v>
      </c>
      <c r="C72" s="12" t="str">
        <f t="shared" si="21"/>
        <v>Paines Plough: Rehearsal Room</v>
      </c>
      <c r="D72" s="74">
        <f>555*1.2</f>
        <v>666</v>
      </c>
      <c r="E72" s="12">
        <v>20</v>
      </c>
      <c r="F72" s="12">
        <v>15</v>
      </c>
      <c r="G72" s="23">
        <f t="shared" si="24"/>
        <v>300</v>
      </c>
      <c r="H72" s="51">
        <f>E72*0.3048</f>
        <v>6.0960000000000001</v>
      </c>
      <c r="I72" s="51">
        <f>F72*0.3048</f>
        <v>4.5720000000000001</v>
      </c>
      <c r="J72" s="37">
        <f t="shared" si="26"/>
        <v>27.870912000000001</v>
      </c>
      <c r="K72" s="21" t="s">
        <v>9</v>
      </c>
      <c r="L72" s="21" t="s">
        <v>21</v>
      </c>
      <c r="M72" s="21" t="s">
        <v>21</v>
      </c>
      <c r="N72" s="21" t="s">
        <v>21</v>
      </c>
      <c r="O72" s="21" t="s">
        <v>21</v>
      </c>
      <c r="P72" s="21" t="s">
        <v>21</v>
      </c>
      <c r="Q72" s="21" t="s">
        <v>21</v>
      </c>
      <c r="R72" s="73">
        <f>S72/8</f>
        <v>19.5</v>
      </c>
      <c r="S72" s="74">
        <f>130*1.2</f>
        <v>156</v>
      </c>
    </row>
    <row r="73" spans="1:19" x14ac:dyDescent="0.25">
      <c r="A73" s="12" t="s">
        <v>44</v>
      </c>
      <c r="B73" s="12" t="s">
        <v>50</v>
      </c>
      <c r="C73" s="12" t="str">
        <f t="shared" si="21"/>
        <v>Actors Centre: Vocal &amp; Singing Studio</v>
      </c>
      <c r="D73" s="73">
        <f>S73*5</f>
        <v>675</v>
      </c>
      <c r="E73" s="12">
        <v>10</v>
      </c>
      <c r="F73" s="12">
        <v>15</v>
      </c>
      <c r="G73" s="17">
        <f t="shared" si="24"/>
        <v>150</v>
      </c>
      <c r="H73" s="37">
        <v>3</v>
      </c>
      <c r="I73" s="37">
        <v>4.5</v>
      </c>
      <c r="J73" s="37">
        <f t="shared" si="26"/>
        <v>13.5</v>
      </c>
      <c r="K73" s="12" t="s">
        <v>9</v>
      </c>
      <c r="L73" s="12" t="s">
        <v>21</v>
      </c>
      <c r="M73" s="12" t="s">
        <v>21</v>
      </c>
      <c r="N73" s="12" t="s">
        <v>21</v>
      </c>
      <c r="O73" s="12" t="s">
        <v>21</v>
      </c>
      <c r="P73" s="12" t="s">
        <v>9</v>
      </c>
      <c r="Q73" s="12" t="s">
        <v>9</v>
      </c>
      <c r="R73" s="74">
        <v>22</v>
      </c>
      <c r="S73" s="74">
        <v>135</v>
      </c>
    </row>
    <row r="74" spans="1:19" x14ac:dyDescent="0.25">
      <c r="A74" s="21" t="s">
        <v>210</v>
      </c>
      <c r="B74" s="12" t="s">
        <v>216</v>
      </c>
      <c r="C74" s="12" t="str">
        <f t="shared" si="21"/>
        <v>Islington Arts Factory: The Linbury</v>
      </c>
      <c r="D74" s="73">
        <f>S74*5</f>
        <v>680</v>
      </c>
      <c r="E74" s="12">
        <v>39</v>
      </c>
      <c r="F74" s="12">
        <v>22</v>
      </c>
      <c r="G74" s="17">
        <f t="shared" si="24"/>
        <v>858</v>
      </c>
      <c r="H74" s="37">
        <v>12</v>
      </c>
      <c r="I74" s="37">
        <v>6.8</v>
      </c>
      <c r="J74" s="51">
        <f t="shared" si="26"/>
        <v>81.599999999999994</v>
      </c>
      <c r="K74" s="12" t="s">
        <v>9</v>
      </c>
      <c r="L74" s="12" t="s">
        <v>21</v>
      </c>
      <c r="M74" s="12" t="s">
        <v>9</v>
      </c>
      <c r="N74" s="12" t="s">
        <v>21</v>
      </c>
      <c r="O74" s="12" t="s">
        <v>9</v>
      </c>
      <c r="P74" s="12" t="s">
        <v>21</v>
      </c>
      <c r="Q74" s="12" t="s">
        <v>9</v>
      </c>
      <c r="R74" s="74">
        <v>17</v>
      </c>
      <c r="S74" s="73">
        <f>R74*8</f>
        <v>136</v>
      </c>
    </row>
    <row r="75" spans="1:19" x14ac:dyDescent="0.25">
      <c r="A75" s="6" t="s">
        <v>457</v>
      </c>
      <c r="B75" s="25" t="s">
        <v>356</v>
      </c>
      <c r="C75" s="12" t="str">
        <f t="shared" si="21"/>
        <v>Lost Theatre: Room 1</v>
      </c>
      <c r="D75" s="73">
        <f>S75*5</f>
        <v>680</v>
      </c>
      <c r="E75" s="13">
        <f>H75*3.2808399</f>
        <v>27.887139150000003</v>
      </c>
      <c r="F75" s="13">
        <f>I75*3.2808399</f>
        <v>21.653543339999999</v>
      </c>
      <c r="G75" s="14">
        <f t="shared" si="24"/>
        <v>603.85537621313574</v>
      </c>
      <c r="H75" s="50">
        <v>8.5</v>
      </c>
      <c r="I75" s="50">
        <v>6.6</v>
      </c>
      <c r="J75" s="50">
        <f t="shared" si="26"/>
        <v>56.099999999999994</v>
      </c>
      <c r="K75" s="8" t="s">
        <v>21</v>
      </c>
      <c r="L75" s="8" t="s">
        <v>21</v>
      </c>
      <c r="M75" s="8" t="s">
        <v>9</v>
      </c>
      <c r="N75" s="8" t="s">
        <v>21</v>
      </c>
      <c r="O75" s="8" t="s">
        <v>21</v>
      </c>
      <c r="P75" s="8" t="s">
        <v>9</v>
      </c>
      <c r="Q75" s="8" t="s">
        <v>9</v>
      </c>
      <c r="R75" s="62">
        <v>17</v>
      </c>
      <c r="S75" s="71">
        <f>R75*8</f>
        <v>136</v>
      </c>
    </row>
    <row r="76" spans="1:19" x14ac:dyDescent="0.25">
      <c r="A76" s="21" t="s">
        <v>293</v>
      </c>
      <c r="B76" s="12" t="s">
        <v>70</v>
      </c>
      <c r="C76" s="12" t="str">
        <f t="shared" si="21"/>
        <v>Moving East: Studio</v>
      </c>
      <c r="D76" s="73">
        <f>S76*5</f>
        <v>680</v>
      </c>
      <c r="E76" s="12">
        <v>38</v>
      </c>
      <c r="F76" s="12">
        <v>27.5</v>
      </c>
      <c r="G76" s="17">
        <f t="shared" si="24"/>
        <v>1045</v>
      </c>
      <c r="H76" s="37">
        <v>11.4</v>
      </c>
      <c r="I76" s="37">
        <v>8.25</v>
      </c>
      <c r="J76" s="37">
        <f t="shared" si="26"/>
        <v>94.05</v>
      </c>
      <c r="K76" s="12" t="s">
        <v>21</v>
      </c>
      <c r="L76" s="12" t="s">
        <v>21</v>
      </c>
      <c r="M76" s="12" t="s">
        <v>9</v>
      </c>
      <c r="N76" s="12" t="s">
        <v>21</v>
      </c>
      <c r="O76" s="12" t="s">
        <v>9</v>
      </c>
      <c r="P76" s="12" t="s">
        <v>21</v>
      </c>
      <c r="Q76" s="12"/>
      <c r="R76" s="74">
        <v>17</v>
      </c>
      <c r="S76" s="73">
        <f>R76*8</f>
        <v>136</v>
      </c>
    </row>
    <row r="77" spans="1:19" x14ac:dyDescent="0.25">
      <c r="A77" s="21" t="s">
        <v>247</v>
      </c>
      <c r="B77" s="12" t="s">
        <v>253</v>
      </c>
      <c r="C77" s="12" t="str">
        <f t="shared" si="21"/>
        <v>London Bubble: Rehearsal Room</v>
      </c>
      <c r="D77" s="74">
        <f>1.2*599</f>
        <v>718.8</v>
      </c>
      <c r="E77" s="23">
        <f t="shared" ref="E77:F82" si="27">H77*3.2808399</f>
        <v>37.860892446000001</v>
      </c>
      <c r="F77" s="23">
        <f t="shared" si="27"/>
        <v>27.559055160000003</v>
      </c>
      <c r="G77" s="17">
        <f t="shared" si="24"/>
        <v>1043.4104233261414</v>
      </c>
      <c r="H77" s="37">
        <v>11.54</v>
      </c>
      <c r="I77" s="37">
        <v>8.4</v>
      </c>
      <c r="J77" s="37">
        <f t="shared" si="26"/>
        <v>96.935999999999993</v>
      </c>
      <c r="K77" s="12" t="s">
        <v>9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9</v>
      </c>
      <c r="Q77" s="12" t="s">
        <v>9</v>
      </c>
      <c r="R77" s="74">
        <f>1.2*28</f>
        <v>33.6</v>
      </c>
      <c r="S77" s="74">
        <f>1.2*153</f>
        <v>183.6</v>
      </c>
    </row>
    <row r="78" spans="1:19" x14ac:dyDescent="0.25">
      <c r="A78" s="6" t="s">
        <v>757</v>
      </c>
      <c r="B78" s="6" t="s">
        <v>757</v>
      </c>
      <c r="C78" s="21" t="str">
        <f t="shared" si="21"/>
        <v>Anonymous: Anonymous</v>
      </c>
      <c r="D78" s="62">
        <v>720</v>
      </c>
      <c r="E78" s="13">
        <f t="shared" si="27"/>
        <v>32.152231020000002</v>
      </c>
      <c r="F78" s="13">
        <f t="shared" si="27"/>
        <v>23.293963290000001</v>
      </c>
      <c r="G78" s="54">
        <f t="shared" si="24"/>
        <v>748.95288907147938</v>
      </c>
      <c r="H78" s="51">
        <v>9.8000000000000007</v>
      </c>
      <c r="I78" s="51">
        <v>7.1</v>
      </c>
      <c r="J78" s="51">
        <f t="shared" si="26"/>
        <v>69.58</v>
      </c>
      <c r="K78" s="25" t="s">
        <v>21</v>
      </c>
      <c r="L78" s="25" t="s">
        <v>21</v>
      </c>
      <c r="M78" s="25" t="s">
        <v>21</v>
      </c>
      <c r="N78" s="25" t="s">
        <v>21</v>
      </c>
      <c r="O78" s="25" t="s">
        <v>21</v>
      </c>
      <c r="P78" s="25" t="s">
        <v>21</v>
      </c>
      <c r="Q78" s="25" t="s">
        <v>21</v>
      </c>
      <c r="R78" s="62">
        <v>30</v>
      </c>
      <c r="S78" s="62">
        <v>162</v>
      </c>
    </row>
    <row r="79" spans="1:19" x14ac:dyDescent="0.25">
      <c r="A79" s="21" t="s">
        <v>210</v>
      </c>
      <c r="B79" s="12" t="s">
        <v>217</v>
      </c>
      <c r="C79" s="12" t="str">
        <f t="shared" si="21"/>
        <v>Islington Arts Factory: The Chase</v>
      </c>
      <c r="D79" s="73">
        <f>S79*5</f>
        <v>720</v>
      </c>
      <c r="E79" s="23">
        <f t="shared" si="27"/>
        <v>48.392388525000001</v>
      </c>
      <c r="F79" s="23">
        <f t="shared" si="27"/>
        <v>22.309711320000002</v>
      </c>
      <c r="G79" s="17">
        <f t="shared" si="24"/>
        <v>1079.6202180780308</v>
      </c>
      <c r="H79" s="37">
        <v>14.75</v>
      </c>
      <c r="I79" s="37">
        <v>6.8</v>
      </c>
      <c r="J79" s="51">
        <f t="shared" si="26"/>
        <v>100.3</v>
      </c>
      <c r="K79" s="12" t="s">
        <v>9</v>
      </c>
      <c r="L79" s="12" t="s">
        <v>21</v>
      </c>
      <c r="M79" s="12" t="s">
        <v>9</v>
      </c>
      <c r="N79" s="12" t="s">
        <v>21</v>
      </c>
      <c r="O79" s="12" t="s">
        <v>9</v>
      </c>
      <c r="P79" s="12" t="s">
        <v>21</v>
      </c>
      <c r="Q79" s="12" t="s">
        <v>9</v>
      </c>
      <c r="R79" s="74">
        <v>18</v>
      </c>
      <c r="S79" s="73">
        <f>R79*8</f>
        <v>144</v>
      </c>
    </row>
    <row r="80" spans="1:19" x14ac:dyDescent="0.25">
      <c r="A80" s="6" t="s">
        <v>349</v>
      </c>
      <c r="B80" s="25" t="s">
        <v>358</v>
      </c>
      <c r="C80" s="12" t="str">
        <f t="shared" si="21"/>
        <v>Rooms Above: Room 3</v>
      </c>
      <c r="D80" s="71">
        <f>S80*5</f>
        <v>720</v>
      </c>
      <c r="E80" s="23">
        <f t="shared" si="27"/>
        <v>32.808399000000001</v>
      </c>
      <c r="F80" s="23">
        <f t="shared" si="27"/>
        <v>9.8425197000000004</v>
      </c>
      <c r="G80" s="23">
        <f t="shared" si="24"/>
        <v>322.91731348296031</v>
      </c>
      <c r="H80" s="50">
        <v>10</v>
      </c>
      <c r="I80" s="50">
        <v>3</v>
      </c>
      <c r="J80" s="50">
        <f t="shared" si="26"/>
        <v>30</v>
      </c>
      <c r="K80" s="25" t="s">
        <v>21</v>
      </c>
      <c r="L80" s="25" t="s">
        <v>21</v>
      </c>
      <c r="M80" s="25" t="s">
        <v>21</v>
      </c>
      <c r="N80" s="25" t="s">
        <v>21</v>
      </c>
      <c r="O80" s="25" t="s">
        <v>21</v>
      </c>
      <c r="P80" s="25" t="s">
        <v>9</v>
      </c>
      <c r="Q80" s="25" t="s">
        <v>21</v>
      </c>
      <c r="R80" s="62">
        <v>18</v>
      </c>
      <c r="S80" s="71">
        <f>R80*8</f>
        <v>144</v>
      </c>
    </row>
    <row r="81" spans="1:19" x14ac:dyDescent="0.25">
      <c r="A81" s="6" t="s">
        <v>349</v>
      </c>
      <c r="B81" s="25" t="s">
        <v>359</v>
      </c>
      <c r="C81" s="12" t="str">
        <f t="shared" si="21"/>
        <v xml:space="preserve">Rooms Above: Room 4 </v>
      </c>
      <c r="D81" s="71">
        <f>S81*5</f>
        <v>720</v>
      </c>
      <c r="E81" s="23">
        <f t="shared" si="27"/>
        <v>36.089238899999998</v>
      </c>
      <c r="F81" s="23">
        <f t="shared" si="27"/>
        <v>9.8425197000000004</v>
      </c>
      <c r="G81" s="23">
        <f t="shared" si="24"/>
        <v>355.20904483125634</v>
      </c>
      <c r="H81" s="50">
        <v>11</v>
      </c>
      <c r="I81" s="50">
        <v>3</v>
      </c>
      <c r="J81" s="50">
        <f t="shared" si="26"/>
        <v>33</v>
      </c>
      <c r="K81" s="25" t="s">
        <v>21</v>
      </c>
      <c r="L81" s="25" t="s">
        <v>21</v>
      </c>
      <c r="M81" s="25" t="s">
        <v>21</v>
      </c>
      <c r="N81" s="25" t="s">
        <v>21</v>
      </c>
      <c r="O81" s="25" t="s">
        <v>21</v>
      </c>
      <c r="P81" s="25" t="s">
        <v>21</v>
      </c>
      <c r="Q81" s="25" t="s">
        <v>21</v>
      </c>
      <c r="R81" s="62">
        <v>18</v>
      </c>
      <c r="S81" s="71">
        <f>R81*8</f>
        <v>144</v>
      </c>
    </row>
    <row r="82" spans="1:19" x14ac:dyDescent="0.25">
      <c r="A82" s="6" t="s">
        <v>349</v>
      </c>
      <c r="B82" s="25" t="s">
        <v>360</v>
      </c>
      <c r="C82" s="12" t="str">
        <f t="shared" si="21"/>
        <v>Rooms Above: Room 5</v>
      </c>
      <c r="D82" s="71">
        <f>S82*5</f>
        <v>720</v>
      </c>
      <c r="E82" s="23">
        <f t="shared" si="27"/>
        <v>50.85301845</v>
      </c>
      <c r="F82" s="23">
        <f t="shared" si="27"/>
        <v>9.8425197000000004</v>
      </c>
      <c r="G82" s="23">
        <f t="shared" si="24"/>
        <v>500.52183589858851</v>
      </c>
      <c r="H82" s="50">
        <v>15.5</v>
      </c>
      <c r="I82" s="50">
        <v>3</v>
      </c>
      <c r="J82" s="50">
        <f t="shared" si="26"/>
        <v>46.5</v>
      </c>
      <c r="K82" s="25" t="s">
        <v>21</v>
      </c>
      <c r="L82" s="25" t="s">
        <v>21</v>
      </c>
      <c r="M82" s="25" t="s">
        <v>21</v>
      </c>
      <c r="N82" s="25" t="s">
        <v>21</v>
      </c>
      <c r="O82" s="25" t="s">
        <v>21</v>
      </c>
      <c r="P82" s="25" t="s">
        <v>21</v>
      </c>
      <c r="Q82" s="25" t="s">
        <v>21</v>
      </c>
      <c r="R82" s="62">
        <v>18</v>
      </c>
      <c r="S82" s="71">
        <f>R82*8</f>
        <v>144</v>
      </c>
    </row>
    <row r="83" spans="1:19" x14ac:dyDescent="0.25">
      <c r="A83" s="32" t="s">
        <v>391</v>
      </c>
      <c r="B83" s="25" t="s">
        <v>397</v>
      </c>
      <c r="C83" s="12" t="str">
        <f t="shared" si="21"/>
        <v>Space, The: The Space</v>
      </c>
      <c r="D83" s="71">
        <f>S83*5</f>
        <v>720</v>
      </c>
      <c r="E83" s="8">
        <v>30</v>
      </c>
      <c r="F83" s="8">
        <v>28</v>
      </c>
      <c r="G83" s="23">
        <f t="shared" si="24"/>
        <v>840</v>
      </c>
      <c r="H83" s="51">
        <f>E83*0.3048</f>
        <v>9.1440000000000001</v>
      </c>
      <c r="I83" s="51">
        <f>F83*0.3048</f>
        <v>8.5343999999999998</v>
      </c>
      <c r="J83" s="52">
        <f t="shared" si="26"/>
        <v>78.0385536</v>
      </c>
      <c r="K83" s="8" t="s">
        <v>21</v>
      </c>
      <c r="L83" s="8" t="s">
        <v>9</v>
      </c>
      <c r="M83" s="8" t="s">
        <v>9</v>
      </c>
      <c r="N83" s="8" t="s">
        <v>9</v>
      </c>
      <c r="O83" s="8" t="s">
        <v>21</v>
      </c>
      <c r="P83" s="8" t="s">
        <v>9</v>
      </c>
      <c r="Q83" s="8" t="s">
        <v>21</v>
      </c>
      <c r="R83" s="62">
        <f>15*1.2</f>
        <v>18</v>
      </c>
      <c r="S83" s="71">
        <f>R83*8</f>
        <v>144</v>
      </c>
    </row>
    <row r="84" spans="1:19" x14ac:dyDescent="0.25">
      <c r="A84" s="6" t="s">
        <v>463</v>
      </c>
      <c r="B84" s="8" t="s">
        <v>70</v>
      </c>
      <c r="C84" s="12" t="str">
        <f t="shared" si="21"/>
        <v>The Tramshed: Studio</v>
      </c>
      <c r="D84" s="62">
        <v>756</v>
      </c>
      <c r="E84" s="13">
        <f>H84*3.2808399</f>
        <v>26.246719200000001</v>
      </c>
      <c r="F84" s="13">
        <f>I84*3.2808399</f>
        <v>26.246719200000001</v>
      </c>
      <c r="G84" s="14">
        <f t="shared" si="24"/>
        <v>688.89026876364869</v>
      </c>
      <c r="H84" s="50">
        <v>8</v>
      </c>
      <c r="I84" s="50">
        <v>8</v>
      </c>
      <c r="J84" s="50">
        <f t="shared" si="26"/>
        <v>64</v>
      </c>
      <c r="K84" s="8" t="s">
        <v>9</v>
      </c>
      <c r="L84" s="8" t="s">
        <v>21</v>
      </c>
      <c r="M84" s="8" t="s">
        <v>9</v>
      </c>
      <c r="N84" s="8" t="s">
        <v>21</v>
      </c>
      <c r="O84" s="8" t="s">
        <v>21</v>
      </c>
      <c r="P84" s="8" t="s">
        <v>21</v>
      </c>
      <c r="Q84" s="8" t="s">
        <v>21</v>
      </c>
      <c r="R84" s="62">
        <v>38</v>
      </c>
      <c r="S84" s="62">
        <v>240</v>
      </c>
    </row>
    <row r="85" spans="1:19" x14ac:dyDescent="0.25">
      <c r="A85" s="12" t="s">
        <v>44</v>
      </c>
      <c r="B85" s="12" t="s">
        <v>51</v>
      </c>
      <c r="C85" s="12" t="str">
        <f t="shared" si="21"/>
        <v>Actors Centre: Patricia Lawrence Room</v>
      </c>
      <c r="D85" s="73">
        <f>S85*5</f>
        <v>775</v>
      </c>
      <c r="E85" s="12">
        <v>30</v>
      </c>
      <c r="F85" s="12">
        <v>14</v>
      </c>
      <c r="G85" s="17">
        <f t="shared" si="24"/>
        <v>420</v>
      </c>
      <c r="H85" s="37">
        <v>9.1</v>
      </c>
      <c r="I85" s="37">
        <v>4.2</v>
      </c>
      <c r="J85" s="37">
        <f t="shared" si="26"/>
        <v>38.22</v>
      </c>
      <c r="K85" s="12" t="s">
        <v>9</v>
      </c>
      <c r="L85" s="12" t="s">
        <v>21</v>
      </c>
      <c r="M85" s="12" t="s">
        <v>21</v>
      </c>
      <c r="N85" s="12" t="s">
        <v>21</v>
      </c>
      <c r="O85" s="12" t="s">
        <v>21</v>
      </c>
      <c r="P85" s="12" t="s">
        <v>21</v>
      </c>
      <c r="Q85" s="12" t="s">
        <v>21</v>
      </c>
      <c r="R85" s="74">
        <v>24.5</v>
      </c>
      <c r="S85" s="74">
        <v>155</v>
      </c>
    </row>
    <row r="86" spans="1:19" x14ac:dyDescent="0.25">
      <c r="A86" s="21" t="s">
        <v>60</v>
      </c>
      <c r="B86" s="21" t="s">
        <v>66</v>
      </c>
      <c r="C86" s="12" t="str">
        <f t="shared" si="21"/>
        <v>The Albany: Blue Room</v>
      </c>
      <c r="D86" s="71">
        <f>S86*5</f>
        <v>775</v>
      </c>
      <c r="E86" s="23">
        <f>H86*3.2808399</f>
        <v>26.246719200000001</v>
      </c>
      <c r="F86" s="23">
        <f>I86*3.2808399</f>
        <v>16.404199500000001</v>
      </c>
      <c r="G86" s="23">
        <f t="shared" si="24"/>
        <v>430.55641797728043</v>
      </c>
      <c r="H86" s="51">
        <v>8</v>
      </c>
      <c r="I86" s="51">
        <v>5</v>
      </c>
      <c r="J86" s="51">
        <f t="shared" si="26"/>
        <v>40</v>
      </c>
      <c r="K86" s="21" t="s">
        <v>9</v>
      </c>
      <c r="L86" s="21" t="s">
        <v>9</v>
      </c>
      <c r="M86" s="21" t="s">
        <v>21</v>
      </c>
      <c r="N86" s="21" t="s">
        <v>21</v>
      </c>
      <c r="O86" s="21" t="s">
        <v>21</v>
      </c>
      <c r="P86" s="21" t="s">
        <v>21</v>
      </c>
      <c r="Q86" s="21" t="s">
        <v>21</v>
      </c>
      <c r="R86" s="74">
        <v>22.5</v>
      </c>
      <c r="S86" s="74">
        <v>155</v>
      </c>
    </row>
    <row r="87" spans="1:19" x14ac:dyDescent="0.25">
      <c r="A87" s="21" t="s">
        <v>60</v>
      </c>
      <c r="B87" s="21" t="s">
        <v>67</v>
      </c>
      <c r="C87" s="12" t="str">
        <f t="shared" si="21"/>
        <v>The Albany: Orange Room</v>
      </c>
      <c r="D87" s="71">
        <f>S87*5</f>
        <v>775</v>
      </c>
      <c r="E87" s="23">
        <f>H87*3.2808399</f>
        <v>26.246719200000001</v>
      </c>
      <c r="F87" s="23">
        <f>I87*3.2808399</f>
        <v>16.404199500000001</v>
      </c>
      <c r="G87" s="23">
        <f t="shared" si="24"/>
        <v>430.55641797728043</v>
      </c>
      <c r="H87" s="51">
        <v>8</v>
      </c>
      <c r="I87" s="51">
        <v>5</v>
      </c>
      <c r="J87" s="51">
        <f t="shared" si="26"/>
        <v>40</v>
      </c>
      <c r="K87" s="21" t="s">
        <v>9</v>
      </c>
      <c r="L87" s="21" t="s">
        <v>9</v>
      </c>
      <c r="M87" s="21" t="s">
        <v>21</v>
      </c>
      <c r="N87" s="21" t="s">
        <v>21</v>
      </c>
      <c r="O87" s="21" t="s">
        <v>21</v>
      </c>
      <c r="P87" s="21" t="s">
        <v>21</v>
      </c>
      <c r="Q87" s="21" t="s">
        <v>21</v>
      </c>
      <c r="R87" s="74">
        <v>22.5</v>
      </c>
      <c r="S87" s="74">
        <v>155</v>
      </c>
    </row>
    <row r="88" spans="1:19" x14ac:dyDescent="0.25">
      <c r="A88" s="12" t="s">
        <v>32</v>
      </c>
      <c r="B88" s="12" t="s">
        <v>38</v>
      </c>
      <c r="C88" s="12" t="str">
        <f t="shared" si="21"/>
        <v>Abacus Arts: Single space</v>
      </c>
      <c r="D88" s="68">
        <v>780</v>
      </c>
      <c r="E88" s="12">
        <v>40</v>
      </c>
      <c r="F88" s="12">
        <v>31.5</v>
      </c>
      <c r="G88" s="17">
        <f t="shared" si="24"/>
        <v>1260</v>
      </c>
      <c r="H88" s="37">
        <v>12.2</v>
      </c>
      <c r="I88" s="37">
        <v>9.6999999999999993</v>
      </c>
      <c r="J88" s="37">
        <f t="shared" si="26"/>
        <v>118.33999999999999</v>
      </c>
      <c r="K88" s="12" t="s">
        <v>9</v>
      </c>
      <c r="L88" s="12" t="s">
        <v>21</v>
      </c>
      <c r="M88" s="12" t="s">
        <v>9</v>
      </c>
      <c r="N88" s="12" t="s">
        <v>9</v>
      </c>
      <c r="O88" s="12" t="s">
        <v>9</v>
      </c>
      <c r="P88" s="12" t="s">
        <v>9</v>
      </c>
      <c r="Q88" s="12" t="s">
        <v>9</v>
      </c>
      <c r="R88" s="73">
        <f>S88/8</f>
        <v>30</v>
      </c>
      <c r="S88" s="68">
        <v>240</v>
      </c>
    </row>
    <row r="89" spans="1:19" x14ac:dyDescent="0.25">
      <c r="A89" s="21" t="s">
        <v>316</v>
      </c>
      <c r="B89" s="21" t="s">
        <v>323</v>
      </c>
      <c r="C89" s="12" t="str">
        <f t="shared" si="21"/>
        <v>Oval House: Upstairs Dance Studio</v>
      </c>
      <c r="D89" s="74">
        <v>780</v>
      </c>
      <c r="E89" s="23">
        <f>H89*3.2808399</f>
        <v>29.527559100000001</v>
      </c>
      <c r="F89" s="23">
        <f>I89*3.2808399</f>
        <v>19.685039400000001</v>
      </c>
      <c r="G89" s="23">
        <f t="shared" si="24"/>
        <v>581.25116426932857</v>
      </c>
      <c r="H89" s="51">
        <v>9</v>
      </c>
      <c r="I89" s="51">
        <v>6</v>
      </c>
      <c r="J89" s="37">
        <f t="shared" si="26"/>
        <v>54</v>
      </c>
      <c r="K89" s="21" t="s">
        <v>21</v>
      </c>
      <c r="L89" s="21" t="s">
        <v>21</v>
      </c>
      <c r="M89" s="21" t="s">
        <v>21</v>
      </c>
      <c r="N89" s="21" t="s">
        <v>21</v>
      </c>
      <c r="O89" s="21" t="s">
        <v>9</v>
      </c>
      <c r="P89" s="21" t="s">
        <v>21</v>
      </c>
      <c r="Q89" s="21" t="s">
        <v>9</v>
      </c>
      <c r="R89" s="73">
        <f>S89/8</f>
        <v>19.5</v>
      </c>
      <c r="S89" s="74">
        <v>156</v>
      </c>
    </row>
    <row r="90" spans="1:19" x14ac:dyDescent="0.25">
      <c r="A90" s="6" t="s">
        <v>497</v>
      </c>
      <c r="B90" s="8" t="s">
        <v>504</v>
      </c>
      <c r="C90" s="12" t="str">
        <f t="shared" si="21"/>
        <v>St Gabriel's Halls: Boy's Club</v>
      </c>
      <c r="D90" s="71">
        <f>S90*5</f>
        <v>780</v>
      </c>
      <c r="E90" s="8"/>
      <c r="F90" s="8"/>
      <c r="G90" s="14"/>
      <c r="H90" s="50">
        <v>13.8</v>
      </c>
      <c r="I90" s="50">
        <v>8.3000000000000007</v>
      </c>
      <c r="J90" s="50">
        <f t="shared" si="26"/>
        <v>114.54000000000002</v>
      </c>
      <c r="K90" s="8" t="s">
        <v>9</v>
      </c>
      <c r="L90" s="8" t="s">
        <v>21</v>
      </c>
      <c r="M90" s="8" t="s">
        <v>21</v>
      </c>
      <c r="N90" s="8" t="s">
        <v>21</v>
      </c>
      <c r="O90" s="8" t="s">
        <v>21</v>
      </c>
      <c r="P90" s="8" t="s">
        <v>9</v>
      </c>
      <c r="Q90" s="8" t="s">
        <v>21</v>
      </c>
      <c r="R90" s="71">
        <f>S90/8</f>
        <v>19.5</v>
      </c>
      <c r="S90" s="62">
        <f>1.2*130</f>
        <v>156</v>
      </c>
    </row>
    <row r="91" spans="1:19" x14ac:dyDescent="0.25">
      <c r="A91" s="6" t="s">
        <v>432</v>
      </c>
      <c r="B91" s="25" t="s">
        <v>435</v>
      </c>
      <c r="C91" s="12" t="str">
        <f t="shared" ref="C91:C122" si="28">A91&amp;": "&amp;B91</f>
        <v>Pleasance Theatre: Boiler Room</v>
      </c>
      <c r="D91" s="62">
        <f>660*1.2</f>
        <v>792</v>
      </c>
      <c r="E91" s="13">
        <f>H91*3.2808399</f>
        <v>32.808399000000001</v>
      </c>
      <c r="F91" s="13">
        <f>I91*3.2808399</f>
        <v>22.965879300000001</v>
      </c>
      <c r="G91" s="14">
        <f t="shared" ref="G91:G100" si="29">E91*F91</f>
        <v>753.47373146024074</v>
      </c>
      <c r="H91" s="50">
        <v>10</v>
      </c>
      <c r="I91" s="50">
        <v>7</v>
      </c>
      <c r="J91" s="50">
        <f t="shared" si="26"/>
        <v>70</v>
      </c>
      <c r="K91" s="8" t="s">
        <v>21</v>
      </c>
      <c r="L91" s="8" t="s">
        <v>21</v>
      </c>
      <c r="M91" s="8" t="s">
        <v>9</v>
      </c>
      <c r="N91" s="8" t="s">
        <v>21</v>
      </c>
      <c r="O91" s="8" t="s">
        <v>21</v>
      </c>
      <c r="P91" s="8" t="s">
        <v>21</v>
      </c>
      <c r="Q91" s="8" t="s">
        <v>21</v>
      </c>
      <c r="R91" s="71">
        <f>S91/8</f>
        <v>22.5</v>
      </c>
      <c r="S91" s="62">
        <f>150*1.2</f>
        <v>180</v>
      </c>
    </row>
    <row r="92" spans="1:19" x14ac:dyDescent="0.25">
      <c r="A92" s="6" t="s">
        <v>420</v>
      </c>
      <c r="B92" s="25" t="s">
        <v>593</v>
      </c>
      <c r="C92" s="12" t="str">
        <f t="shared" si="28"/>
        <v>Diorama Arts Studios: Sage Room</v>
      </c>
      <c r="D92" s="71">
        <f>S92*5</f>
        <v>800</v>
      </c>
      <c r="E92" s="13">
        <v>10.5</v>
      </c>
      <c r="F92" s="13">
        <v>10</v>
      </c>
      <c r="G92" s="14">
        <f t="shared" si="29"/>
        <v>105</v>
      </c>
      <c r="H92" s="50">
        <v>3.5</v>
      </c>
      <c r="I92" s="50">
        <v>3</v>
      </c>
      <c r="J92" s="50">
        <f t="shared" si="26"/>
        <v>10.5</v>
      </c>
      <c r="K92" s="8" t="s">
        <v>9</v>
      </c>
      <c r="L92" s="8" t="s">
        <v>21</v>
      </c>
      <c r="M92" s="8" t="s">
        <v>21</v>
      </c>
      <c r="N92" s="8" t="s">
        <v>21</v>
      </c>
      <c r="O92" s="8" t="s">
        <v>21</v>
      </c>
      <c r="P92" s="8" t="s">
        <v>21</v>
      </c>
      <c r="Q92" s="8" t="s">
        <v>21</v>
      </c>
      <c r="R92" s="62">
        <v>20</v>
      </c>
      <c r="S92" s="71">
        <f>R92*8</f>
        <v>160</v>
      </c>
    </row>
    <row r="93" spans="1:19" x14ac:dyDescent="0.25">
      <c r="A93" s="6" t="s">
        <v>416</v>
      </c>
      <c r="B93" s="25" t="s">
        <v>348</v>
      </c>
      <c r="C93" s="12" t="str">
        <f t="shared" si="28"/>
        <v>Half Moon Young People's Theatre: Upper Studio</v>
      </c>
      <c r="D93" s="62">
        <v>800</v>
      </c>
      <c r="E93" s="13">
        <f t="shared" ref="E93:F98" si="30">H93*3.2808399</f>
        <v>13.517060388000001</v>
      </c>
      <c r="F93" s="13">
        <f t="shared" si="30"/>
        <v>34.383202152000003</v>
      </c>
      <c r="G93" s="14">
        <f t="shared" si="29"/>
        <v>464.75981982139564</v>
      </c>
      <c r="H93" s="50">
        <v>4.12</v>
      </c>
      <c r="I93" s="50">
        <v>10.48</v>
      </c>
      <c r="J93" s="50">
        <f t="shared" si="26"/>
        <v>43.177600000000005</v>
      </c>
      <c r="K93" s="8" t="s">
        <v>21</v>
      </c>
      <c r="L93" s="8" t="s">
        <v>21</v>
      </c>
      <c r="M93" s="8" t="s">
        <v>21</v>
      </c>
      <c r="N93" s="8" t="s">
        <v>9</v>
      </c>
      <c r="O93" s="8" t="s">
        <v>21</v>
      </c>
      <c r="P93" s="8" t="s">
        <v>21</v>
      </c>
      <c r="Q93" s="8" t="s">
        <v>21</v>
      </c>
      <c r="R93" s="73">
        <f>S93/8</f>
        <v>25</v>
      </c>
      <c r="S93" s="62">
        <v>200</v>
      </c>
    </row>
    <row r="94" spans="1:19" x14ac:dyDescent="0.25">
      <c r="A94" s="21" t="s">
        <v>207</v>
      </c>
      <c r="B94" s="21" t="s">
        <v>108</v>
      </c>
      <c r="C94" s="12" t="str">
        <f t="shared" si="28"/>
        <v>Holy Innocents Church: Lower Hall</v>
      </c>
      <c r="D94" s="73">
        <f t="shared" ref="D94:D101" si="31">S94*5</f>
        <v>800</v>
      </c>
      <c r="E94" s="23">
        <f t="shared" si="30"/>
        <v>25.262467230000002</v>
      </c>
      <c r="F94" s="23">
        <f t="shared" si="30"/>
        <v>24.606299249999999</v>
      </c>
      <c r="G94" s="23">
        <f t="shared" si="29"/>
        <v>621.61582845469866</v>
      </c>
      <c r="H94" s="51">
        <v>7.7</v>
      </c>
      <c r="I94" s="51">
        <v>7.5</v>
      </c>
      <c r="J94" s="37">
        <f t="shared" si="26"/>
        <v>57.75</v>
      </c>
      <c r="K94" s="21" t="s">
        <v>586</v>
      </c>
      <c r="L94" s="21" t="s">
        <v>21</v>
      </c>
      <c r="M94" s="21" t="s">
        <v>21</v>
      </c>
      <c r="N94" s="21" t="s">
        <v>21</v>
      </c>
      <c r="O94" s="21" t="s">
        <v>21</v>
      </c>
      <c r="P94" s="21" t="s">
        <v>9</v>
      </c>
      <c r="Q94" s="21" t="s">
        <v>21</v>
      </c>
      <c r="R94" s="74">
        <v>25</v>
      </c>
      <c r="S94" s="74">
        <v>160</v>
      </c>
    </row>
    <row r="95" spans="1:19" x14ac:dyDescent="0.25">
      <c r="A95" s="21" t="s">
        <v>218</v>
      </c>
      <c r="B95" s="12" t="s">
        <v>224</v>
      </c>
      <c r="C95" s="12" t="str">
        <f t="shared" si="28"/>
        <v xml:space="preserve">Jacksons Lane: Space 3 </v>
      </c>
      <c r="D95" s="73">
        <f t="shared" si="31"/>
        <v>800</v>
      </c>
      <c r="E95" s="23">
        <f t="shared" si="30"/>
        <v>19.685039400000001</v>
      </c>
      <c r="F95" s="23">
        <f t="shared" si="30"/>
        <v>29.527559100000001</v>
      </c>
      <c r="G95" s="17">
        <f t="shared" si="29"/>
        <v>581.25116426932857</v>
      </c>
      <c r="H95" s="37">
        <v>6</v>
      </c>
      <c r="I95" s="37">
        <v>9</v>
      </c>
      <c r="J95" s="37">
        <f t="shared" si="26"/>
        <v>54</v>
      </c>
      <c r="K95" s="12" t="s">
        <v>21</v>
      </c>
      <c r="L95" s="12" t="s">
        <v>21</v>
      </c>
      <c r="M95" s="12" t="s">
        <v>21</v>
      </c>
      <c r="N95" s="12" t="s">
        <v>21</v>
      </c>
      <c r="O95" s="12" t="s">
        <v>21</v>
      </c>
      <c r="P95" s="12" t="s">
        <v>21</v>
      </c>
      <c r="Q95" s="12" t="s">
        <v>21</v>
      </c>
      <c r="R95" s="74">
        <v>20</v>
      </c>
      <c r="S95" s="73">
        <f t="shared" ref="S95:S100" si="32">R95*8</f>
        <v>160</v>
      </c>
    </row>
    <row r="96" spans="1:19" x14ac:dyDescent="0.25">
      <c r="A96" s="21" t="s">
        <v>218</v>
      </c>
      <c r="B96" s="12" t="s">
        <v>225</v>
      </c>
      <c r="C96" s="12" t="str">
        <f t="shared" si="28"/>
        <v>Jacksons Lane: Space 4</v>
      </c>
      <c r="D96" s="73">
        <f t="shared" si="31"/>
        <v>800</v>
      </c>
      <c r="E96" s="23">
        <f t="shared" si="30"/>
        <v>19.685039400000001</v>
      </c>
      <c r="F96" s="23">
        <f t="shared" si="30"/>
        <v>32.808399000000001</v>
      </c>
      <c r="G96" s="17">
        <f t="shared" si="29"/>
        <v>645.83462696592062</v>
      </c>
      <c r="H96" s="37">
        <v>6</v>
      </c>
      <c r="I96" s="37">
        <v>10</v>
      </c>
      <c r="J96" s="37">
        <f t="shared" ref="J96:J113" si="33">H96*I96</f>
        <v>60</v>
      </c>
      <c r="K96" s="12" t="s">
        <v>21</v>
      </c>
      <c r="L96" s="12" t="s">
        <v>21</v>
      </c>
      <c r="M96" s="12" t="s">
        <v>21</v>
      </c>
      <c r="N96" s="12" t="s">
        <v>21</v>
      </c>
      <c r="O96" s="12" t="s">
        <v>21</v>
      </c>
      <c r="P96" s="12" t="s">
        <v>21</v>
      </c>
      <c r="Q96" s="12" t="s">
        <v>21</v>
      </c>
      <c r="R96" s="74">
        <v>20</v>
      </c>
      <c r="S96" s="73">
        <f t="shared" si="32"/>
        <v>160</v>
      </c>
    </row>
    <row r="97" spans="1:19" x14ac:dyDescent="0.25">
      <c r="A97" s="21" t="s">
        <v>218</v>
      </c>
      <c r="B97" s="12" t="s">
        <v>226</v>
      </c>
      <c r="C97" s="12" t="str">
        <f t="shared" si="28"/>
        <v>Jacksons Lane: Space 5</v>
      </c>
      <c r="D97" s="73">
        <f t="shared" si="31"/>
        <v>800</v>
      </c>
      <c r="E97" s="23">
        <f t="shared" si="30"/>
        <v>22.965879300000001</v>
      </c>
      <c r="F97" s="23">
        <f t="shared" si="30"/>
        <v>22.965879300000001</v>
      </c>
      <c r="G97" s="17">
        <f t="shared" si="29"/>
        <v>527.43161202216857</v>
      </c>
      <c r="H97" s="37">
        <v>7</v>
      </c>
      <c r="I97" s="37">
        <v>7</v>
      </c>
      <c r="J97" s="37">
        <f t="shared" si="33"/>
        <v>49</v>
      </c>
      <c r="K97" s="12" t="s">
        <v>21</v>
      </c>
      <c r="L97" s="12" t="s">
        <v>21</v>
      </c>
      <c r="M97" s="12" t="s">
        <v>21</v>
      </c>
      <c r="N97" s="12" t="s">
        <v>21</v>
      </c>
      <c r="O97" s="12" t="s">
        <v>21</v>
      </c>
      <c r="P97" s="12" t="s">
        <v>21</v>
      </c>
      <c r="Q97" s="12" t="s">
        <v>21</v>
      </c>
      <c r="R97" s="74">
        <v>20</v>
      </c>
      <c r="S97" s="73">
        <f t="shared" si="32"/>
        <v>160</v>
      </c>
    </row>
    <row r="98" spans="1:19" x14ac:dyDescent="0.25">
      <c r="A98" s="21" t="s">
        <v>238</v>
      </c>
      <c r="B98" s="12" t="s">
        <v>53</v>
      </c>
      <c r="C98" s="12" t="str">
        <f t="shared" si="28"/>
        <v>Lantern Arts Centre: Rehearsal Studio</v>
      </c>
      <c r="D98" s="73">
        <f t="shared" si="31"/>
        <v>800</v>
      </c>
      <c r="E98" s="23">
        <f t="shared" si="30"/>
        <v>24.606299249999999</v>
      </c>
      <c r="F98" s="23">
        <f t="shared" si="30"/>
        <v>27.887139150000003</v>
      </c>
      <c r="G98" s="17">
        <f t="shared" si="29"/>
        <v>686.19929115129071</v>
      </c>
      <c r="H98" s="37">
        <v>7.5</v>
      </c>
      <c r="I98" s="37">
        <v>8.5</v>
      </c>
      <c r="J98" s="37">
        <f t="shared" si="33"/>
        <v>63.75</v>
      </c>
      <c r="K98" s="12" t="s">
        <v>21</v>
      </c>
      <c r="L98" s="12" t="s">
        <v>21</v>
      </c>
      <c r="M98" s="12" t="s">
        <v>21</v>
      </c>
      <c r="N98" s="12" t="s">
        <v>21</v>
      </c>
      <c r="O98" s="12" t="s">
        <v>21</v>
      </c>
      <c r="P98" s="12" t="s">
        <v>21</v>
      </c>
      <c r="Q98" s="12" t="s">
        <v>21</v>
      </c>
      <c r="R98" s="74">
        <v>20</v>
      </c>
      <c r="S98" s="73">
        <f t="shared" si="32"/>
        <v>160</v>
      </c>
    </row>
    <row r="99" spans="1:19" x14ac:dyDescent="0.25">
      <c r="A99" s="21" t="s">
        <v>648</v>
      </c>
      <c r="B99" s="12" t="s">
        <v>654</v>
      </c>
      <c r="C99" s="12" t="str">
        <f t="shared" si="28"/>
        <v>NLPAC Performing Arts: Studio F1</v>
      </c>
      <c r="D99" s="73">
        <f t="shared" si="31"/>
        <v>800</v>
      </c>
      <c r="E99" s="12">
        <v>18</v>
      </c>
      <c r="F99" s="12">
        <v>40</v>
      </c>
      <c r="G99" s="17">
        <f t="shared" si="29"/>
        <v>720</v>
      </c>
      <c r="H99" s="37">
        <v>5.5</v>
      </c>
      <c r="I99" s="37">
        <v>18</v>
      </c>
      <c r="J99" s="37">
        <f t="shared" si="33"/>
        <v>99</v>
      </c>
      <c r="K99" s="12" t="s">
        <v>21</v>
      </c>
      <c r="L99" s="12" t="s">
        <v>21</v>
      </c>
      <c r="M99" s="12" t="s">
        <v>9</v>
      </c>
      <c r="N99" s="12" t="s">
        <v>21</v>
      </c>
      <c r="O99" s="12" t="s">
        <v>9</v>
      </c>
      <c r="P99" s="12" t="s">
        <v>21</v>
      </c>
      <c r="Q99" s="12" t="s">
        <v>9</v>
      </c>
      <c r="R99" s="74">
        <v>20</v>
      </c>
      <c r="S99" s="73">
        <f t="shared" si="32"/>
        <v>160</v>
      </c>
    </row>
    <row r="100" spans="1:19" x14ac:dyDescent="0.25">
      <c r="A100" s="21" t="s">
        <v>648</v>
      </c>
      <c r="B100" s="12" t="s">
        <v>655</v>
      </c>
      <c r="C100" s="12" t="str">
        <f t="shared" si="28"/>
        <v>NLPAC Performing Arts: Studio LG2</v>
      </c>
      <c r="D100" s="73">
        <f t="shared" si="31"/>
        <v>800</v>
      </c>
      <c r="E100" s="12">
        <v>18</v>
      </c>
      <c r="F100" s="12">
        <v>36</v>
      </c>
      <c r="G100" s="17">
        <f t="shared" si="29"/>
        <v>648</v>
      </c>
      <c r="H100" s="37">
        <v>5.5</v>
      </c>
      <c r="I100" s="37">
        <v>11</v>
      </c>
      <c r="J100" s="37">
        <f t="shared" si="33"/>
        <v>60.5</v>
      </c>
      <c r="K100" s="12" t="s">
        <v>21</v>
      </c>
      <c r="L100" s="12" t="s">
        <v>21</v>
      </c>
      <c r="M100" s="12" t="s">
        <v>9</v>
      </c>
      <c r="N100" s="12" t="s">
        <v>21</v>
      </c>
      <c r="O100" s="12" t="s">
        <v>9</v>
      </c>
      <c r="P100" s="12" t="s">
        <v>21</v>
      </c>
      <c r="Q100" s="12" t="s">
        <v>9</v>
      </c>
      <c r="R100" s="74">
        <v>20</v>
      </c>
      <c r="S100" s="73">
        <f t="shared" si="32"/>
        <v>160</v>
      </c>
    </row>
    <row r="101" spans="1:19" x14ac:dyDescent="0.25">
      <c r="A101" s="6" t="s">
        <v>690</v>
      </c>
      <c r="B101" s="45" t="s">
        <v>697</v>
      </c>
      <c r="C101" s="28" t="str">
        <f t="shared" si="28"/>
        <v>Red Hedgehog: The Salon</v>
      </c>
      <c r="D101" s="71">
        <f t="shared" si="31"/>
        <v>800</v>
      </c>
      <c r="E101" s="45"/>
      <c r="F101" s="45"/>
      <c r="G101" s="46">
        <f>H101*I101</f>
        <v>37.5</v>
      </c>
      <c r="H101" s="53">
        <v>7.5</v>
      </c>
      <c r="I101" s="53">
        <v>5</v>
      </c>
      <c r="J101" s="53">
        <f t="shared" si="33"/>
        <v>37.5</v>
      </c>
      <c r="K101" s="45" t="s">
        <v>21</v>
      </c>
      <c r="L101" s="45" t="s">
        <v>21</v>
      </c>
      <c r="M101" s="45" t="s">
        <v>21</v>
      </c>
      <c r="N101" s="45" t="s">
        <v>21</v>
      </c>
      <c r="O101" s="45" t="s">
        <v>21</v>
      </c>
      <c r="P101" s="45" t="s">
        <v>21</v>
      </c>
      <c r="Q101" s="45" t="s">
        <v>21</v>
      </c>
      <c r="R101" s="62">
        <v>25</v>
      </c>
      <c r="S101" s="62">
        <v>160</v>
      </c>
    </row>
    <row r="102" spans="1:19" x14ac:dyDescent="0.25">
      <c r="A102" s="21" t="s">
        <v>227</v>
      </c>
      <c r="B102" s="12" t="s">
        <v>235</v>
      </c>
      <c r="C102" s="12" t="str">
        <f t="shared" si="28"/>
        <v>Jerwood Space: Spaces 2 &amp; 4</v>
      </c>
      <c r="D102" s="74">
        <v>803</v>
      </c>
      <c r="E102" s="12">
        <v>50</v>
      </c>
      <c r="F102" s="12">
        <v>24</v>
      </c>
      <c r="G102" s="17">
        <f>E102*F102</f>
        <v>1200</v>
      </c>
      <c r="H102" s="37">
        <v>15.2</v>
      </c>
      <c r="I102" s="37">
        <v>7.3</v>
      </c>
      <c r="J102" s="37">
        <f t="shared" si="33"/>
        <v>110.96</v>
      </c>
      <c r="K102" s="12" t="s">
        <v>9</v>
      </c>
      <c r="L102" s="12" t="s">
        <v>21</v>
      </c>
      <c r="M102" s="12" t="s">
        <v>9</v>
      </c>
      <c r="N102" s="12" t="s">
        <v>9</v>
      </c>
      <c r="O102" s="12" t="s">
        <v>9</v>
      </c>
      <c r="P102" s="12" t="s">
        <v>9</v>
      </c>
      <c r="Q102" s="12" t="s">
        <v>9</v>
      </c>
      <c r="R102" s="74">
        <v>22.3</v>
      </c>
      <c r="S102" s="74">
        <v>169</v>
      </c>
    </row>
    <row r="103" spans="1:19" x14ac:dyDescent="0.25">
      <c r="A103" s="12" t="s">
        <v>182</v>
      </c>
      <c r="B103" s="21" t="s">
        <v>191</v>
      </c>
      <c r="C103" s="12" t="str">
        <f t="shared" si="28"/>
        <v>Factory Fitness and Dance Centre: Paris</v>
      </c>
      <c r="D103" s="73">
        <f>S103*5</f>
        <v>840</v>
      </c>
      <c r="E103" s="12">
        <v>20</v>
      </c>
      <c r="F103" s="12">
        <v>46</v>
      </c>
      <c r="G103" s="17">
        <f>E103*F103</f>
        <v>920</v>
      </c>
      <c r="H103" s="51">
        <f>E103*0.3048</f>
        <v>6.0960000000000001</v>
      </c>
      <c r="I103" s="51">
        <f>F103*0.3048</f>
        <v>14.020800000000001</v>
      </c>
      <c r="J103" s="37">
        <f t="shared" si="33"/>
        <v>85.470796800000002</v>
      </c>
      <c r="K103" s="23" t="s">
        <v>21</v>
      </c>
      <c r="L103" s="23" t="s">
        <v>21</v>
      </c>
      <c r="M103" s="23" t="s">
        <v>9</v>
      </c>
      <c r="N103" s="23" t="s">
        <v>21</v>
      </c>
      <c r="O103" s="23" t="s">
        <v>9</v>
      </c>
      <c r="P103" s="23" t="s">
        <v>21</v>
      </c>
      <c r="Q103" s="23" t="s">
        <v>9</v>
      </c>
      <c r="R103" s="62">
        <v>21</v>
      </c>
      <c r="S103" s="73">
        <f>R103*8</f>
        <v>168</v>
      </c>
    </row>
    <row r="104" spans="1:19" x14ac:dyDescent="0.25">
      <c r="A104" s="6" t="s">
        <v>497</v>
      </c>
      <c r="B104" s="8" t="s">
        <v>108</v>
      </c>
      <c r="C104" s="12" t="str">
        <f t="shared" si="28"/>
        <v>St Gabriel's Halls: Lower Hall</v>
      </c>
      <c r="D104" s="71">
        <f>S104*5</f>
        <v>840</v>
      </c>
      <c r="E104" s="8"/>
      <c r="F104" s="8"/>
      <c r="G104" s="14"/>
      <c r="H104" s="50">
        <v>9.5</v>
      </c>
      <c r="I104" s="50">
        <v>8.4</v>
      </c>
      <c r="J104" s="50">
        <f t="shared" si="33"/>
        <v>79.8</v>
      </c>
      <c r="K104" s="8" t="s">
        <v>9</v>
      </c>
      <c r="L104" s="8" t="s">
        <v>21</v>
      </c>
      <c r="M104" s="8" t="s">
        <v>21</v>
      </c>
      <c r="N104" s="8" t="s">
        <v>21</v>
      </c>
      <c r="O104" s="8" t="s">
        <v>21</v>
      </c>
      <c r="P104" s="8" t="s">
        <v>9</v>
      </c>
      <c r="Q104" s="8" t="s">
        <v>21</v>
      </c>
      <c r="R104" s="71">
        <f>S104/8</f>
        <v>21</v>
      </c>
      <c r="S104" s="62">
        <f>1.2*140</f>
        <v>168</v>
      </c>
    </row>
    <row r="105" spans="1:19" x14ac:dyDescent="0.25">
      <c r="A105" s="21" t="s">
        <v>656</v>
      </c>
      <c r="B105" s="21" t="s">
        <v>662</v>
      </c>
      <c r="C105" s="12" t="str">
        <f t="shared" si="28"/>
        <v>Omnibus: Greene Room</v>
      </c>
      <c r="D105" s="74">
        <v>850</v>
      </c>
      <c r="E105" s="23"/>
      <c r="F105" s="23"/>
      <c r="G105" s="23"/>
      <c r="H105" s="51">
        <v>8.1999999999999993</v>
      </c>
      <c r="I105" s="51">
        <v>8</v>
      </c>
      <c r="J105" s="51">
        <f t="shared" si="33"/>
        <v>65.599999999999994</v>
      </c>
      <c r="K105" s="21" t="s">
        <v>9</v>
      </c>
      <c r="L105" s="21" t="s">
        <v>21</v>
      </c>
      <c r="M105" s="21" t="s">
        <v>9</v>
      </c>
      <c r="N105" s="21" t="s">
        <v>9</v>
      </c>
      <c r="O105" s="21" t="s">
        <v>21</v>
      </c>
      <c r="P105" s="21" t="s">
        <v>9</v>
      </c>
      <c r="Q105" s="21" t="s">
        <v>21</v>
      </c>
      <c r="R105" s="73">
        <f>S105/8</f>
        <v>26.25</v>
      </c>
      <c r="S105" s="74">
        <v>210</v>
      </c>
    </row>
    <row r="106" spans="1:19" x14ac:dyDescent="0.25">
      <c r="A106" s="21" t="s">
        <v>81</v>
      </c>
      <c r="B106" s="12" t="s">
        <v>92</v>
      </c>
      <c r="C106" s="12" t="str">
        <f t="shared" si="28"/>
        <v>Artsadmin: Studio 5</v>
      </c>
      <c r="D106" s="74">
        <f>1.2*720</f>
        <v>864</v>
      </c>
      <c r="E106" s="17">
        <f>H106*3.2808399</f>
        <v>27.887139150000003</v>
      </c>
      <c r="F106" s="17">
        <f>I106*3.2808399</f>
        <v>14.763779550000001</v>
      </c>
      <c r="G106" s="17">
        <f t="shared" ref="G106:G112" si="34">E106*F106</f>
        <v>411.71957469077444</v>
      </c>
      <c r="H106" s="37">
        <v>8.5</v>
      </c>
      <c r="I106" s="37">
        <v>4.5</v>
      </c>
      <c r="J106" s="37">
        <f t="shared" si="33"/>
        <v>38.25</v>
      </c>
      <c r="K106" s="12" t="s">
        <v>9</v>
      </c>
      <c r="L106" s="12" t="s">
        <v>9</v>
      </c>
      <c r="M106" s="12" t="s">
        <v>21</v>
      </c>
      <c r="N106" s="12" t="s">
        <v>21</v>
      </c>
      <c r="O106" s="12" t="s">
        <v>21</v>
      </c>
      <c r="P106" s="12" t="s">
        <v>21</v>
      </c>
      <c r="Q106" s="12" t="s">
        <v>21</v>
      </c>
      <c r="R106" s="73">
        <f>S106/5</f>
        <v>43.2</v>
      </c>
      <c r="S106" s="74">
        <f>1.2*180</f>
        <v>216</v>
      </c>
    </row>
    <row r="107" spans="1:19" x14ac:dyDescent="0.25">
      <c r="A107" s="6" t="s">
        <v>420</v>
      </c>
      <c r="B107" s="25" t="s">
        <v>591</v>
      </c>
      <c r="C107" s="12" t="str">
        <f t="shared" si="28"/>
        <v>Diorama Arts Studios: 5 Medium Rooms (Navajo, Cherokee, Chickasaw, Apache, Lavendar)</v>
      </c>
      <c r="D107" s="71">
        <f>S107*5</f>
        <v>875</v>
      </c>
      <c r="E107" s="13">
        <v>21.5</v>
      </c>
      <c r="F107" s="13">
        <v>29.5</v>
      </c>
      <c r="G107" s="14">
        <f t="shared" si="34"/>
        <v>634.25</v>
      </c>
      <c r="H107" s="50">
        <v>9</v>
      </c>
      <c r="I107" s="50">
        <v>6.5</v>
      </c>
      <c r="J107" s="50">
        <f t="shared" si="33"/>
        <v>58.5</v>
      </c>
      <c r="K107" s="8" t="s">
        <v>9</v>
      </c>
      <c r="L107" s="8" t="s">
        <v>21</v>
      </c>
      <c r="M107" s="8" t="s">
        <v>21</v>
      </c>
      <c r="N107" s="8" t="s">
        <v>21</v>
      </c>
      <c r="O107" s="8" t="s">
        <v>21</v>
      </c>
      <c r="P107" s="8" t="s">
        <v>21</v>
      </c>
      <c r="Q107" s="8" t="s">
        <v>21</v>
      </c>
      <c r="R107" s="71">
        <f>S107/8</f>
        <v>21.875</v>
      </c>
      <c r="S107" s="62">
        <v>175</v>
      </c>
    </row>
    <row r="108" spans="1:19" x14ac:dyDescent="0.25">
      <c r="A108" s="21" t="s">
        <v>148</v>
      </c>
      <c r="B108" s="21" t="s">
        <v>165</v>
      </c>
      <c r="C108" s="12" t="str">
        <f t="shared" si="28"/>
        <v>Dragon Hall: Meeting Room</v>
      </c>
      <c r="D108" s="71">
        <f>S108*5</f>
        <v>875</v>
      </c>
      <c r="E108" s="23">
        <f t="shared" ref="E108:F110" si="35">H108*3.2808399</f>
        <v>21.325459350000003</v>
      </c>
      <c r="F108" s="23">
        <f t="shared" si="35"/>
        <v>19.685039400000001</v>
      </c>
      <c r="G108" s="17">
        <f t="shared" si="34"/>
        <v>419.79250752784844</v>
      </c>
      <c r="H108" s="37">
        <v>6.5</v>
      </c>
      <c r="I108" s="37">
        <v>6</v>
      </c>
      <c r="J108" s="37">
        <f t="shared" si="33"/>
        <v>39</v>
      </c>
      <c r="K108" s="23" t="s">
        <v>9</v>
      </c>
      <c r="L108" s="23" t="s">
        <v>21</v>
      </c>
      <c r="M108" s="23" t="s">
        <v>21</v>
      </c>
      <c r="N108" s="23" t="s">
        <v>21</v>
      </c>
      <c r="O108" s="23" t="s">
        <v>21</v>
      </c>
      <c r="P108" s="23" t="s">
        <v>21</v>
      </c>
      <c r="Q108" s="23" t="s">
        <v>21</v>
      </c>
      <c r="R108" s="71">
        <f>S108/8</f>
        <v>21.875</v>
      </c>
      <c r="S108" s="74">
        <v>175</v>
      </c>
    </row>
    <row r="109" spans="1:19" x14ac:dyDescent="0.25">
      <c r="A109" s="6" t="s">
        <v>757</v>
      </c>
      <c r="B109" s="6" t="s">
        <v>757</v>
      </c>
      <c r="C109" s="21" t="str">
        <f t="shared" si="28"/>
        <v>Anonymous: Anonymous</v>
      </c>
      <c r="D109" s="62">
        <f>750*1.2</f>
        <v>900</v>
      </c>
      <c r="E109" s="13">
        <f t="shared" si="35"/>
        <v>40.68241476</v>
      </c>
      <c r="F109" s="13">
        <f t="shared" si="35"/>
        <v>20.997375360000003</v>
      </c>
      <c r="G109" s="54">
        <f t="shared" si="34"/>
        <v>854.2239332669244</v>
      </c>
      <c r="H109" s="51">
        <v>12.4</v>
      </c>
      <c r="I109" s="51">
        <v>6.4</v>
      </c>
      <c r="J109" s="51">
        <f t="shared" si="33"/>
        <v>79.360000000000014</v>
      </c>
      <c r="K109" s="25" t="s">
        <v>21</v>
      </c>
      <c r="L109" s="25" t="s">
        <v>21</v>
      </c>
      <c r="M109" s="25" t="s">
        <v>21</v>
      </c>
      <c r="N109" s="25" t="s">
        <v>21</v>
      </c>
      <c r="O109" s="25" t="s">
        <v>21</v>
      </c>
      <c r="P109" s="25" t="s">
        <v>21</v>
      </c>
      <c r="Q109" s="25" t="s">
        <v>21</v>
      </c>
      <c r="R109" s="62">
        <v>48</v>
      </c>
      <c r="S109" s="62">
        <v>216</v>
      </c>
    </row>
    <row r="110" spans="1:19" x14ac:dyDescent="0.25">
      <c r="A110" s="6" t="s">
        <v>28</v>
      </c>
      <c r="B110" s="8" t="s">
        <v>102</v>
      </c>
      <c r="C110" s="12" t="str">
        <f t="shared" si="28"/>
        <v>3 Mills Studios: Studio 4</v>
      </c>
      <c r="D110" s="68">
        <v>900</v>
      </c>
      <c r="E110" s="13">
        <f t="shared" si="35"/>
        <v>33.661417374000003</v>
      </c>
      <c r="F110" s="13">
        <f t="shared" si="35"/>
        <v>22.637795310000001</v>
      </c>
      <c r="G110" s="14">
        <f t="shared" si="34"/>
        <v>762.02027635708987</v>
      </c>
      <c r="H110" s="50">
        <v>10.26</v>
      </c>
      <c r="I110" s="50">
        <v>6.9</v>
      </c>
      <c r="J110" s="50">
        <f t="shared" si="33"/>
        <v>70.793999999999997</v>
      </c>
      <c r="K110" s="8" t="s">
        <v>21</v>
      </c>
      <c r="L110" s="8" t="s">
        <v>21</v>
      </c>
      <c r="M110" s="8" t="s">
        <v>21</v>
      </c>
      <c r="N110" s="8" t="s">
        <v>21</v>
      </c>
      <c r="O110" s="8" t="s">
        <v>21</v>
      </c>
      <c r="P110" s="57" t="s">
        <v>21</v>
      </c>
      <c r="Q110" s="25" t="s">
        <v>21</v>
      </c>
      <c r="R110" s="67">
        <f>S110/8</f>
        <v>28.125</v>
      </c>
      <c r="S110" s="68">
        <v>225</v>
      </c>
    </row>
    <row r="111" spans="1:19" x14ac:dyDescent="0.25">
      <c r="A111" s="37" t="s">
        <v>44</v>
      </c>
      <c r="B111" s="12" t="s">
        <v>53</v>
      </c>
      <c r="C111" s="12" t="str">
        <f t="shared" si="28"/>
        <v>Actors Centre: Rehearsal Studio</v>
      </c>
      <c r="D111" s="73">
        <f>S111*5</f>
        <v>900</v>
      </c>
      <c r="E111" s="12">
        <v>21</v>
      </c>
      <c r="F111" s="12">
        <v>20</v>
      </c>
      <c r="G111" s="17">
        <f t="shared" si="34"/>
        <v>420</v>
      </c>
      <c r="H111" s="37">
        <v>6.5</v>
      </c>
      <c r="I111" s="37">
        <v>6.4</v>
      </c>
      <c r="J111" s="37">
        <f t="shared" si="33"/>
        <v>41.6</v>
      </c>
      <c r="K111" s="12" t="s">
        <v>9</v>
      </c>
      <c r="L111" s="12" t="s">
        <v>21</v>
      </c>
      <c r="M111" s="12" t="s">
        <v>21</v>
      </c>
      <c r="N111" s="12" t="s">
        <v>21</v>
      </c>
      <c r="O111" s="12" t="s">
        <v>9</v>
      </c>
      <c r="P111" s="12" t="s">
        <v>21</v>
      </c>
      <c r="Q111" s="12" t="s">
        <v>21</v>
      </c>
      <c r="R111" s="74">
        <v>27.5</v>
      </c>
      <c r="S111" s="74">
        <v>180</v>
      </c>
    </row>
    <row r="112" spans="1:19" x14ac:dyDescent="0.25">
      <c r="A112" s="21" t="s">
        <v>131</v>
      </c>
      <c r="B112" s="21" t="s">
        <v>137</v>
      </c>
      <c r="C112" s="12" t="str">
        <f t="shared" si="28"/>
        <v>Clapham Community Project: Main Hall</v>
      </c>
      <c r="D112" s="73">
        <f>(S112*5)*0.9</f>
        <v>900</v>
      </c>
      <c r="E112" s="12">
        <v>40</v>
      </c>
      <c r="F112" s="12">
        <v>59</v>
      </c>
      <c r="G112" s="17">
        <f t="shared" si="34"/>
        <v>2360</v>
      </c>
      <c r="H112" s="51">
        <f>E112*0.3048</f>
        <v>12.192</v>
      </c>
      <c r="I112" s="51">
        <f>F112*0.3048</f>
        <v>17.9832</v>
      </c>
      <c r="J112" s="37">
        <f t="shared" si="33"/>
        <v>219.2511744</v>
      </c>
      <c r="K112" s="23" t="s">
        <v>9</v>
      </c>
      <c r="L112" s="23" t="s">
        <v>21</v>
      </c>
      <c r="M112" s="23" t="s">
        <v>9</v>
      </c>
      <c r="N112" s="23" t="s">
        <v>21</v>
      </c>
      <c r="O112" s="23" t="s">
        <v>9</v>
      </c>
      <c r="P112" s="23" t="s">
        <v>9</v>
      </c>
      <c r="Q112" s="23" t="s">
        <v>21</v>
      </c>
      <c r="R112" s="73">
        <f>S112/8</f>
        <v>25</v>
      </c>
      <c r="S112" s="74">
        <v>200</v>
      </c>
    </row>
    <row r="113" spans="1:19" x14ac:dyDescent="0.25">
      <c r="A113" s="6" t="s">
        <v>497</v>
      </c>
      <c r="B113" s="8" t="s">
        <v>503</v>
      </c>
      <c r="C113" s="12" t="str">
        <f t="shared" si="28"/>
        <v>St Gabriel's Halls: Men's Club</v>
      </c>
      <c r="D113" s="71">
        <f>S113*5</f>
        <v>900</v>
      </c>
      <c r="E113" s="8"/>
      <c r="F113" s="8"/>
      <c r="G113" s="14"/>
      <c r="H113" s="50">
        <v>13.9</v>
      </c>
      <c r="I113" s="50">
        <v>9.4</v>
      </c>
      <c r="J113" s="50">
        <f t="shared" si="33"/>
        <v>130.66</v>
      </c>
      <c r="K113" s="8" t="s">
        <v>9</v>
      </c>
      <c r="L113" s="8" t="s">
        <v>21</v>
      </c>
      <c r="M113" s="8" t="s">
        <v>21</v>
      </c>
      <c r="N113" s="8" t="s">
        <v>21</v>
      </c>
      <c r="O113" s="8" t="s">
        <v>21</v>
      </c>
      <c r="P113" s="8" t="s">
        <v>9</v>
      </c>
      <c r="Q113" s="8" t="s">
        <v>21</v>
      </c>
      <c r="R113" s="71">
        <f>S113/8</f>
        <v>22.5</v>
      </c>
      <c r="S113" s="62">
        <f>1.2*150</f>
        <v>180</v>
      </c>
    </row>
    <row r="114" spans="1:19" x14ac:dyDescent="0.25">
      <c r="A114" s="21" t="s">
        <v>60</v>
      </c>
      <c r="B114" s="21" t="s">
        <v>70</v>
      </c>
      <c r="C114" s="12" t="str">
        <f t="shared" si="28"/>
        <v>The Albany: Studio</v>
      </c>
      <c r="D114" s="71">
        <f>S114*5</f>
        <v>925</v>
      </c>
      <c r="E114" s="23" t="s">
        <v>42</v>
      </c>
      <c r="F114" s="23" t="s">
        <v>42</v>
      </c>
      <c r="G114" s="23" t="s">
        <v>42</v>
      </c>
      <c r="H114" s="51" t="s">
        <v>42</v>
      </c>
      <c r="I114" s="51" t="s">
        <v>42</v>
      </c>
      <c r="J114" s="51">
        <v>46</v>
      </c>
      <c r="K114" s="21"/>
      <c r="L114" s="21"/>
      <c r="M114" s="21" t="s">
        <v>9</v>
      </c>
      <c r="N114" s="21" t="s">
        <v>9</v>
      </c>
      <c r="O114" s="21" t="s">
        <v>21</v>
      </c>
      <c r="P114" s="21" t="s">
        <v>21</v>
      </c>
      <c r="Q114" s="21" t="s">
        <v>21</v>
      </c>
      <c r="R114" s="74">
        <v>27</v>
      </c>
      <c r="S114" s="74">
        <v>185</v>
      </c>
    </row>
    <row r="115" spans="1:19" x14ac:dyDescent="0.25">
      <c r="A115" s="21" t="s">
        <v>227</v>
      </c>
      <c r="B115" s="12" t="s">
        <v>234</v>
      </c>
      <c r="C115" s="12" t="str">
        <f t="shared" si="28"/>
        <v>Jerwood Space: Spaces 1 &amp; 3</v>
      </c>
      <c r="D115" s="74">
        <v>954</v>
      </c>
      <c r="E115" s="12">
        <v>58</v>
      </c>
      <c r="F115" s="12">
        <v>30</v>
      </c>
      <c r="G115" s="17">
        <f t="shared" ref="G115:G122" si="36">E115*F115</f>
        <v>1740</v>
      </c>
      <c r="H115" s="37">
        <v>17.7</v>
      </c>
      <c r="I115" s="37">
        <v>9.1</v>
      </c>
      <c r="J115" s="37">
        <f t="shared" ref="J115:J127" si="37">H115*I115</f>
        <v>161.07</v>
      </c>
      <c r="K115" s="12" t="s">
        <v>9</v>
      </c>
      <c r="L115" s="12" t="s">
        <v>21</v>
      </c>
      <c r="M115" s="12" t="s">
        <v>9</v>
      </c>
      <c r="N115" s="12" t="s">
        <v>9</v>
      </c>
      <c r="O115" s="12" t="s">
        <v>9</v>
      </c>
      <c r="P115" s="12" t="s">
        <v>9</v>
      </c>
      <c r="Q115" s="12" t="s">
        <v>9</v>
      </c>
      <c r="R115" s="74">
        <v>26.5</v>
      </c>
      <c r="S115" s="74">
        <v>201</v>
      </c>
    </row>
    <row r="116" spans="1:19" x14ac:dyDescent="0.25">
      <c r="A116" s="21" t="s">
        <v>103</v>
      </c>
      <c r="B116" s="21" t="s">
        <v>107</v>
      </c>
      <c r="C116" s="12" t="str">
        <f t="shared" si="28"/>
        <v>Brixton Community Base: Upper Hall</v>
      </c>
      <c r="D116" s="74">
        <v>960</v>
      </c>
      <c r="E116" s="23">
        <f>H116*3.2808399</f>
        <v>52.493438400000002</v>
      </c>
      <c r="F116" s="23">
        <f>I116*3.2808399</f>
        <v>24.606299249999999</v>
      </c>
      <c r="G116" s="23">
        <f t="shared" si="36"/>
        <v>1291.6692539318412</v>
      </c>
      <c r="H116" s="51">
        <v>16</v>
      </c>
      <c r="I116" s="51">
        <v>7.5</v>
      </c>
      <c r="J116" s="51">
        <f t="shared" si="37"/>
        <v>120</v>
      </c>
      <c r="K116" s="12" t="s">
        <v>21</v>
      </c>
      <c r="L116" s="12" t="s">
        <v>21</v>
      </c>
      <c r="M116" s="12" t="s">
        <v>21</v>
      </c>
      <c r="N116" s="12" t="s">
        <v>21</v>
      </c>
      <c r="O116" s="12" t="s">
        <v>21</v>
      </c>
      <c r="P116" s="21" t="s">
        <v>9</v>
      </c>
      <c r="Q116" s="21" t="s">
        <v>21</v>
      </c>
      <c r="R116" s="73">
        <f>S116/8</f>
        <v>28.125</v>
      </c>
      <c r="S116" s="74">
        <v>225</v>
      </c>
    </row>
    <row r="117" spans="1:19" x14ac:dyDescent="0.25">
      <c r="A117" s="21" t="s">
        <v>141</v>
      </c>
      <c r="B117" s="21" t="s">
        <v>147</v>
      </c>
      <c r="C117" s="21" t="str">
        <f t="shared" si="28"/>
        <v>Club for Acts and Actors: Concert Hall</v>
      </c>
      <c r="D117" s="73">
        <f>S117*5</f>
        <v>960</v>
      </c>
      <c r="E117" s="21">
        <v>46</v>
      </c>
      <c r="F117" s="21">
        <v>18</v>
      </c>
      <c r="G117" s="23">
        <f t="shared" si="36"/>
        <v>828</v>
      </c>
      <c r="H117" s="51">
        <v>14</v>
      </c>
      <c r="I117" s="51">
        <v>5.5</v>
      </c>
      <c r="J117" s="51">
        <f t="shared" si="37"/>
        <v>77</v>
      </c>
      <c r="K117" s="23" t="s">
        <v>21</v>
      </c>
      <c r="L117" s="23" t="s">
        <v>21</v>
      </c>
      <c r="M117" s="23" t="s">
        <v>21</v>
      </c>
      <c r="N117" s="23" t="s">
        <v>21</v>
      </c>
      <c r="O117" s="23" t="s">
        <v>21</v>
      </c>
      <c r="P117" s="23" t="s">
        <v>9</v>
      </c>
      <c r="Q117" s="23" t="s">
        <v>21</v>
      </c>
      <c r="R117" s="74">
        <v>24</v>
      </c>
      <c r="S117" s="73">
        <f>R117*8</f>
        <v>192</v>
      </c>
    </row>
    <row r="118" spans="1:19" x14ac:dyDescent="0.25">
      <c r="A118" s="12" t="s">
        <v>182</v>
      </c>
      <c r="B118" s="21" t="s">
        <v>190</v>
      </c>
      <c r="C118" s="12" t="str">
        <f t="shared" si="28"/>
        <v>Factory Fitness and Dance Centre: Havana</v>
      </c>
      <c r="D118" s="73">
        <f>S118*5</f>
        <v>960</v>
      </c>
      <c r="E118" s="12">
        <v>38</v>
      </c>
      <c r="F118" s="12">
        <v>30</v>
      </c>
      <c r="G118" s="17">
        <f t="shared" si="36"/>
        <v>1140</v>
      </c>
      <c r="H118" s="51">
        <f>E118*0.3048</f>
        <v>11.5824</v>
      </c>
      <c r="I118" s="51">
        <f>F118*0.3048</f>
        <v>9.1440000000000001</v>
      </c>
      <c r="J118" s="37">
        <f t="shared" si="37"/>
        <v>105.9094656</v>
      </c>
      <c r="K118" s="23" t="s">
        <v>21</v>
      </c>
      <c r="L118" s="23" t="s">
        <v>21</v>
      </c>
      <c r="M118" s="23" t="s">
        <v>9</v>
      </c>
      <c r="N118" s="23" t="s">
        <v>21</v>
      </c>
      <c r="O118" s="23" t="s">
        <v>9</v>
      </c>
      <c r="P118" s="23" t="s">
        <v>21</v>
      </c>
      <c r="Q118" s="23" t="s">
        <v>9</v>
      </c>
      <c r="R118" s="62">
        <v>24</v>
      </c>
      <c r="S118" s="73">
        <f>R118*8</f>
        <v>192</v>
      </c>
    </row>
    <row r="119" spans="1:19" x14ac:dyDescent="0.25">
      <c r="A119" s="6" t="s">
        <v>349</v>
      </c>
      <c r="B119" s="25" t="s">
        <v>356</v>
      </c>
      <c r="C119" s="12" t="str">
        <f t="shared" si="28"/>
        <v>Rooms Above: Room 1</v>
      </c>
      <c r="D119" s="71">
        <f>S119*5</f>
        <v>960</v>
      </c>
      <c r="E119" s="23">
        <f t="shared" ref="E119:F122" si="38">H119*3.2808399</f>
        <v>47.572178550000004</v>
      </c>
      <c r="F119" s="23">
        <f t="shared" si="38"/>
        <v>16.404199500000001</v>
      </c>
      <c r="G119" s="23">
        <f t="shared" si="36"/>
        <v>780.3835075838208</v>
      </c>
      <c r="H119" s="50">
        <v>14.5</v>
      </c>
      <c r="I119" s="50">
        <v>5</v>
      </c>
      <c r="J119" s="50">
        <f t="shared" si="37"/>
        <v>72.5</v>
      </c>
      <c r="K119" s="25" t="s">
        <v>21</v>
      </c>
      <c r="L119" s="25" t="s">
        <v>21</v>
      </c>
      <c r="M119" s="25" t="s">
        <v>21</v>
      </c>
      <c r="N119" s="25" t="s">
        <v>21</v>
      </c>
      <c r="O119" s="25" t="s">
        <v>21</v>
      </c>
      <c r="P119" s="25" t="s">
        <v>21</v>
      </c>
      <c r="Q119" s="25" t="s">
        <v>21</v>
      </c>
      <c r="R119" s="62">
        <v>24</v>
      </c>
      <c r="S119" s="71">
        <f>R119*8</f>
        <v>192</v>
      </c>
    </row>
    <row r="120" spans="1:19" x14ac:dyDescent="0.25">
      <c r="A120" s="6" t="s">
        <v>349</v>
      </c>
      <c r="B120" s="25" t="s">
        <v>357</v>
      </c>
      <c r="C120" s="12" t="str">
        <f t="shared" si="28"/>
        <v>Rooms Above: Room 2</v>
      </c>
      <c r="D120" s="71">
        <f>S120*5</f>
        <v>960</v>
      </c>
      <c r="E120" s="23">
        <f t="shared" si="38"/>
        <v>32.808399000000001</v>
      </c>
      <c r="F120" s="23">
        <f t="shared" si="38"/>
        <v>16.404199500000001</v>
      </c>
      <c r="G120" s="23">
        <f t="shared" si="36"/>
        <v>538.1955224716005</v>
      </c>
      <c r="H120" s="50">
        <v>10</v>
      </c>
      <c r="I120" s="50">
        <v>5</v>
      </c>
      <c r="J120" s="50">
        <f t="shared" si="37"/>
        <v>50</v>
      </c>
      <c r="K120" s="25" t="s">
        <v>21</v>
      </c>
      <c r="L120" s="25" t="s">
        <v>21</v>
      </c>
      <c r="M120" s="25" t="s">
        <v>21</v>
      </c>
      <c r="N120" s="25" t="s">
        <v>21</v>
      </c>
      <c r="O120" s="25" t="s">
        <v>21</v>
      </c>
      <c r="P120" s="25" t="s">
        <v>21</v>
      </c>
      <c r="Q120" s="25" t="s">
        <v>21</v>
      </c>
      <c r="R120" s="62">
        <v>24</v>
      </c>
      <c r="S120" s="71">
        <f>R120*8</f>
        <v>192</v>
      </c>
    </row>
    <row r="121" spans="1:19" x14ac:dyDescent="0.25">
      <c r="A121" s="6" t="s">
        <v>497</v>
      </c>
      <c r="B121" s="8" t="s">
        <v>137</v>
      </c>
      <c r="C121" s="12" t="str">
        <f t="shared" si="28"/>
        <v>St Gabriel's Halls: Main Hall</v>
      </c>
      <c r="D121" s="71">
        <f>S121*5</f>
        <v>960</v>
      </c>
      <c r="E121" s="13">
        <f t="shared" si="38"/>
        <v>65.616798000000003</v>
      </c>
      <c r="F121" s="13">
        <f t="shared" si="38"/>
        <v>31.16797905</v>
      </c>
      <c r="G121" s="14">
        <f t="shared" si="36"/>
        <v>2045.142985392082</v>
      </c>
      <c r="H121" s="50">
        <v>20</v>
      </c>
      <c r="I121" s="50">
        <v>9.5</v>
      </c>
      <c r="J121" s="50">
        <f t="shared" si="37"/>
        <v>190</v>
      </c>
      <c r="K121" s="8" t="s">
        <v>9</v>
      </c>
      <c r="L121" s="8" t="s">
        <v>21</v>
      </c>
      <c r="M121" s="8" t="s">
        <v>21</v>
      </c>
      <c r="N121" s="8" t="s">
        <v>21</v>
      </c>
      <c r="O121" s="8" t="s">
        <v>21</v>
      </c>
      <c r="P121" s="8" t="s">
        <v>9</v>
      </c>
      <c r="Q121" s="8" t="s">
        <v>21</v>
      </c>
      <c r="R121" s="71">
        <f>S121/8</f>
        <v>24</v>
      </c>
      <c r="S121" s="62">
        <f>1.2*160</f>
        <v>192</v>
      </c>
    </row>
    <row r="122" spans="1:19" x14ac:dyDescent="0.25">
      <c r="A122" s="21" t="s">
        <v>81</v>
      </c>
      <c r="B122" s="12" t="s">
        <v>90</v>
      </c>
      <c r="C122" s="12" t="str">
        <f t="shared" si="28"/>
        <v>Artsadmin: Fire Room</v>
      </c>
      <c r="D122" s="74">
        <v>980</v>
      </c>
      <c r="E122" s="17">
        <f t="shared" si="38"/>
        <v>39.370078800000002</v>
      </c>
      <c r="F122" s="17">
        <f t="shared" si="38"/>
        <v>19.685039400000001</v>
      </c>
      <c r="G122" s="17">
        <f t="shared" si="36"/>
        <v>775.00155235910483</v>
      </c>
      <c r="H122" s="37">
        <v>12</v>
      </c>
      <c r="I122" s="37">
        <v>6</v>
      </c>
      <c r="J122" s="37">
        <f t="shared" si="37"/>
        <v>72</v>
      </c>
      <c r="K122" s="12" t="s">
        <v>9</v>
      </c>
      <c r="L122" s="12" t="s">
        <v>9</v>
      </c>
      <c r="M122" s="12" t="s">
        <v>21</v>
      </c>
      <c r="N122" s="12" t="s">
        <v>21</v>
      </c>
      <c r="O122" s="12" t="s">
        <v>21</v>
      </c>
      <c r="P122" s="12" t="s">
        <v>9</v>
      </c>
      <c r="Q122" s="12" t="s">
        <v>21</v>
      </c>
      <c r="R122" s="73">
        <f>S122/5</f>
        <v>57.6</v>
      </c>
      <c r="S122" s="74">
        <f>240*1.2</f>
        <v>288</v>
      </c>
    </row>
    <row r="123" spans="1:19" x14ac:dyDescent="0.25">
      <c r="A123" s="21" t="s">
        <v>580</v>
      </c>
      <c r="B123" s="21" t="s">
        <v>88</v>
      </c>
      <c r="C123" s="12" t="str">
        <f t="shared" ref="C123:C138" si="39">A123&amp;": "&amp;B123</f>
        <v>Chats Palace: Theatre</v>
      </c>
      <c r="D123" s="73">
        <f t="shared" ref="D123:D140" si="40">S123*5</f>
        <v>980</v>
      </c>
      <c r="E123" s="17"/>
      <c r="F123" s="17"/>
      <c r="G123" s="17"/>
      <c r="H123" s="51">
        <v>10.8</v>
      </c>
      <c r="I123" s="51">
        <v>10.5</v>
      </c>
      <c r="J123" s="37">
        <f t="shared" si="37"/>
        <v>113.4</v>
      </c>
      <c r="K123" s="21" t="s">
        <v>21</v>
      </c>
      <c r="L123" s="21" t="s">
        <v>21</v>
      </c>
      <c r="M123" s="21" t="s">
        <v>21</v>
      </c>
      <c r="N123" s="21" t="s">
        <v>261</v>
      </c>
      <c r="O123" s="21" t="s">
        <v>21</v>
      </c>
      <c r="P123" s="21" t="s">
        <v>21</v>
      </c>
      <c r="Q123" s="21" t="s">
        <v>21</v>
      </c>
      <c r="R123" s="74">
        <v>26</v>
      </c>
      <c r="S123" s="74">
        <v>196</v>
      </c>
    </row>
    <row r="124" spans="1:19" x14ac:dyDescent="0.25">
      <c r="A124" s="6" t="s">
        <v>420</v>
      </c>
      <c r="B124" s="25" t="s">
        <v>592</v>
      </c>
      <c r="C124" s="12" t="str">
        <f t="shared" si="39"/>
        <v>Diorama Arts Studios: Academy Room</v>
      </c>
      <c r="D124" s="71">
        <f t="shared" si="40"/>
        <v>1000</v>
      </c>
      <c r="E124" s="13">
        <v>13</v>
      </c>
      <c r="F124" s="13">
        <v>19</v>
      </c>
      <c r="G124" s="14">
        <f>E124*F124</f>
        <v>247</v>
      </c>
      <c r="H124" s="50">
        <v>4</v>
      </c>
      <c r="I124" s="50">
        <v>6</v>
      </c>
      <c r="J124" s="50">
        <f t="shared" si="37"/>
        <v>24</v>
      </c>
      <c r="K124" s="8" t="s">
        <v>9</v>
      </c>
      <c r="L124" s="8" t="s">
        <v>21</v>
      </c>
      <c r="M124" s="8" t="s">
        <v>21</v>
      </c>
      <c r="N124" s="8" t="s">
        <v>21</v>
      </c>
      <c r="O124" s="8" t="s">
        <v>21</v>
      </c>
      <c r="P124" s="8" t="s">
        <v>21</v>
      </c>
      <c r="Q124" s="8" t="s">
        <v>21</v>
      </c>
      <c r="R124" s="62">
        <v>25</v>
      </c>
      <c r="S124" s="71">
        <f>R124*8</f>
        <v>200</v>
      </c>
    </row>
    <row r="125" spans="1:19" x14ac:dyDescent="0.25">
      <c r="A125" s="21" t="s">
        <v>207</v>
      </c>
      <c r="B125" s="21" t="s">
        <v>107</v>
      </c>
      <c r="C125" s="12" t="str">
        <f t="shared" si="39"/>
        <v>Holy Innocents Church: Upper Hall</v>
      </c>
      <c r="D125" s="73">
        <f t="shared" si="40"/>
        <v>1000</v>
      </c>
      <c r="E125" s="23">
        <f t="shared" ref="E125:F127" si="41">H125*3.2808399</f>
        <v>60.695538150000004</v>
      </c>
      <c r="F125" s="23">
        <f t="shared" si="41"/>
        <v>30.183727080000001</v>
      </c>
      <c r="G125" s="23">
        <f>E125*F125</f>
        <v>1832.0175584933284</v>
      </c>
      <c r="H125" s="51">
        <v>18.5</v>
      </c>
      <c r="I125" s="51">
        <v>9.1999999999999993</v>
      </c>
      <c r="J125" s="37">
        <f t="shared" si="37"/>
        <v>170.2</v>
      </c>
      <c r="K125" s="21" t="s">
        <v>21</v>
      </c>
      <c r="L125" s="21" t="s">
        <v>21</v>
      </c>
      <c r="M125" s="21" t="s">
        <v>21</v>
      </c>
      <c r="N125" s="21" t="s">
        <v>21</v>
      </c>
      <c r="O125" s="21" t="s">
        <v>9</v>
      </c>
      <c r="P125" s="21" t="s">
        <v>9</v>
      </c>
      <c r="Q125" s="21" t="s">
        <v>21</v>
      </c>
      <c r="R125" s="74">
        <v>35</v>
      </c>
      <c r="S125" s="74">
        <v>200</v>
      </c>
    </row>
    <row r="126" spans="1:19" x14ac:dyDescent="0.25">
      <c r="A126" s="21" t="s">
        <v>208</v>
      </c>
      <c r="B126" s="21" t="s">
        <v>107</v>
      </c>
      <c r="C126" s="12" t="str">
        <f t="shared" si="39"/>
        <v>Holy Trinity W6: Upper Hall</v>
      </c>
      <c r="D126" s="73">
        <f t="shared" si="40"/>
        <v>1000</v>
      </c>
      <c r="E126" s="23">
        <f t="shared" si="41"/>
        <v>45.931758600000002</v>
      </c>
      <c r="F126" s="23">
        <f t="shared" si="41"/>
        <v>18.044619449999999</v>
      </c>
      <c r="G126" s="23">
        <f>E126*F126</f>
        <v>828.82110460626473</v>
      </c>
      <c r="H126" s="51">
        <v>14</v>
      </c>
      <c r="I126" s="51">
        <v>5.5</v>
      </c>
      <c r="J126" s="51">
        <f t="shared" si="37"/>
        <v>77</v>
      </c>
      <c r="K126" s="21" t="s">
        <v>9</v>
      </c>
      <c r="L126" s="21" t="s">
        <v>9</v>
      </c>
      <c r="M126" s="21" t="s">
        <v>9</v>
      </c>
      <c r="N126" s="21" t="s">
        <v>21</v>
      </c>
      <c r="O126" s="21" t="s">
        <v>21</v>
      </c>
      <c r="P126" s="21" t="s">
        <v>21</v>
      </c>
      <c r="Q126" s="21" t="s">
        <v>21</v>
      </c>
      <c r="R126" s="73">
        <f>S126/8</f>
        <v>25</v>
      </c>
      <c r="S126" s="74">
        <v>200</v>
      </c>
    </row>
    <row r="127" spans="1:19" x14ac:dyDescent="0.25">
      <c r="A127" s="21" t="s">
        <v>238</v>
      </c>
      <c r="B127" s="12" t="s">
        <v>25</v>
      </c>
      <c r="C127" s="12" t="str">
        <f t="shared" si="39"/>
        <v>Lantern Arts Centre: Main Studio</v>
      </c>
      <c r="D127" s="73">
        <f t="shared" si="40"/>
        <v>1000</v>
      </c>
      <c r="E127" s="23">
        <f t="shared" si="41"/>
        <v>24.606299249999999</v>
      </c>
      <c r="F127" s="23">
        <f t="shared" si="41"/>
        <v>45.931758600000002</v>
      </c>
      <c r="G127" s="17">
        <f>E127*F127</f>
        <v>1130.2105971903611</v>
      </c>
      <c r="H127" s="37">
        <v>7.5</v>
      </c>
      <c r="I127" s="37">
        <v>14</v>
      </c>
      <c r="J127" s="37">
        <f t="shared" si="37"/>
        <v>105</v>
      </c>
      <c r="K127" s="12" t="s">
        <v>21</v>
      </c>
      <c r="L127" s="12" t="s">
        <v>21</v>
      </c>
      <c r="M127" s="12" t="s">
        <v>21</v>
      </c>
      <c r="N127" s="12" t="s">
        <v>21</v>
      </c>
      <c r="O127" s="12" t="s">
        <v>21</v>
      </c>
      <c r="P127" s="12" t="s">
        <v>9</v>
      </c>
      <c r="Q127" s="12" t="s">
        <v>21</v>
      </c>
      <c r="R127" s="74">
        <v>25</v>
      </c>
      <c r="S127" s="73">
        <f>R127*8</f>
        <v>200</v>
      </c>
    </row>
    <row r="128" spans="1:19" x14ac:dyDescent="0.25">
      <c r="A128" s="21" t="s">
        <v>238</v>
      </c>
      <c r="B128" s="12" t="s">
        <v>244</v>
      </c>
      <c r="C128" s="12" t="str">
        <f t="shared" si="39"/>
        <v>Lantern Arts Centre: Bond Hall</v>
      </c>
      <c r="D128" s="73">
        <f t="shared" si="40"/>
        <v>1000</v>
      </c>
      <c r="E128" s="23" t="s">
        <v>42</v>
      </c>
      <c r="F128" s="23" t="s">
        <v>42</v>
      </c>
      <c r="G128" s="17" t="s">
        <v>42</v>
      </c>
      <c r="H128" s="37" t="s">
        <v>42</v>
      </c>
      <c r="I128" s="37" t="s">
        <v>42</v>
      </c>
      <c r="J128" s="37">
        <v>140</v>
      </c>
      <c r="K128" s="12" t="s">
        <v>21</v>
      </c>
      <c r="L128" s="12" t="s">
        <v>21</v>
      </c>
      <c r="M128" s="12" t="s">
        <v>21</v>
      </c>
      <c r="N128" s="12" t="s">
        <v>21</v>
      </c>
      <c r="O128" s="12" t="s">
        <v>21</v>
      </c>
      <c r="P128" s="12" t="s">
        <v>21</v>
      </c>
      <c r="Q128" s="12" t="s">
        <v>21</v>
      </c>
      <c r="R128" s="74">
        <v>25</v>
      </c>
      <c r="S128" s="73">
        <f>R128*8</f>
        <v>200</v>
      </c>
    </row>
    <row r="129" spans="1:19" x14ac:dyDescent="0.25">
      <c r="A129" s="6" t="s">
        <v>401</v>
      </c>
      <c r="B129" s="25" t="s">
        <v>407</v>
      </c>
      <c r="C129" s="12" t="str">
        <f t="shared" si="39"/>
        <v>St George's Church Bloomsbury: Upper Vestry Hall</v>
      </c>
      <c r="D129" s="71">
        <f t="shared" si="40"/>
        <v>1000</v>
      </c>
      <c r="E129" s="23">
        <f>H129*3.2808399</f>
        <v>42.650918700000005</v>
      </c>
      <c r="F129" s="23">
        <f>I129*3.2808399</f>
        <v>20.66929137</v>
      </c>
      <c r="G129" s="23">
        <f>E129*F129</f>
        <v>881.56426580848176</v>
      </c>
      <c r="H129" s="50">
        <v>13</v>
      </c>
      <c r="I129" s="50">
        <v>6.3</v>
      </c>
      <c r="J129" s="50">
        <f>H129*I129</f>
        <v>81.899999999999991</v>
      </c>
      <c r="K129" s="8" t="s">
        <v>21</v>
      </c>
      <c r="L129" s="8" t="s">
        <v>21</v>
      </c>
      <c r="M129" s="8" t="s">
        <v>21</v>
      </c>
      <c r="N129" s="8" t="s">
        <v>21</v>
      </c>
      <c r="O129" s="8" t="s">
        <v>21</v>
      </c>
      <c r="P129" s="8" t="s">
        <v>9</v>
      </c>
      <c r="Q129" s="8" t="s">
        <v>21</v>
      </c>
      <c r="R129" s="71">
        <f>S129/8</f>
        <v>25</v>
      </c>
      <c r="S129" s="62">
        <v>200</v>
      </c>
    </row>
    <row r="130" spans="1:19" x14ac:dyDescent="0.25">
      <c r="A130" s="6" t="s">
        <v>408</v>
      </c>
      <c r="B130" s="25" t="s">
        <v>53</v>
      </c>
      <c r="C130" s="12" t="str">
        <f t="shared" si="39"/>
        <v>Theatro Technis: Rehearsal Studio</v>
      </c>
      <c r="D130" s="71">
        <f t="shared" si="40"/>
        <v>1000</v>
      </c>
      <c r="E130" s="23">
        <f>H130*3.2808399</f>
        <v>16.404199500000001</v>
      </c>
      <c r="F130" s="23">
        <f>I130*3.2808399</f>
        <v>16.404199500000001</v>
      </c>
      <c r="G130" s="23">
        <f>E130*F130</f>
        <v>269.09776123580025</v>
      </c>
      <c r="H130" s="50">
        <v>5</v>
      </c>
      <c r="I130" s="50">
        <v>5</v>
      </c>
      <c r="J130" s="50">
        <f>H130*I130</f>
        <v>25</v>
      </c>
      <c r="K130" s="8" t="s">
        <v>21</v>
      </c>
      <c r="L130" s="8" t="s">
        <v>21</v>
      </c>
      <c r="M130" s="8" t="s">
        <v>21</v>
      </c>
      <c r="N130" s="8" t="s">
        <v>21</v>
      </c>
      <c r="O130" s="8" t="s">
        <v>21</v>
      </c>
      <c r="P130" s="8" t="s">
        <v>21</v>
      </c>
      <c r="Q130" s="8" t="s">
        <v>21</v>
      </c>
      <c r="R130" s="62">
        <v>25</v>
      </c>
      <c r="S130" s="71">
        <f>R130*8</f>
        <v>200</v>
      </c>
    </row>
    <row r="131" spans="1:19" x14ac:dyDescent="0.25">
      <c r="A131" s="21" t="s">
        <v>60</v>
      </c>
      <c r="B131" s="21" t="s">
        <v>65</v>
      </c>
      <c r="C131" s="12" t="str">
        <f t="shared" si="39"/>
        <v>The Albany: Red Room</v>
      </c>
      <c r="D131" s="71">
        <f t="shared" si="40"/>
        <v>1025</v>
      </c>
      <c r="E131" s="23" t="s">
        <v>42</v>
      </c>
      <c r="F131" s="23" t="s">
        <v>42</v>
      </c>
      <c r="G131" s="23" t="s">
        <v>42</v>
      </c>
      <c r="H131" s="51" t="s">
        <v>42</v>
      </c>
      <c r="I131" s="51" t="s">
        <v>42</v>
      </c>
      <c r="J131" s="51">
        <v>84</v>
      </c>
      <c r="K131" s="21" t="s">
        <v>9</v>
      </c>
      <c r="L131" s="21" t="s">
        <v>9</v>
      </c>
      <c r="M131" s="21" t="s">
        <v>9</v>
      </c>
      <c r="N131" s="21" t="s">
        <v>21</v>
      </c>
      <c r="O131" s="21" t="s">
        <v>21</v>
      </c>
      <c r="P131" s="21" t="s">
        <v>21</v>
      </c>
      <c r="Q131" s="21" t="s">
        <v>21</v>
      </c>
      <c r="R131" s="74">
        <v>30</v>
      </c>
      <c r="S131" s="74">
        <v>205</v>
      </c>
    </row>
    <row r="132" spans="1:19" x14ac:dyDescent="0.25">
      <c r="A132" s="12" t="s">
        <v>44</v>
      </c>
      <c r="B132" s="12" t="s">
        <v>559</v>
      </c>
      <c r="C132" s="12" t="str">
        <f t="shared" si="39"/>
        <v>Actors Centre: John Thaw Studio</v>
      </c>
      <c r="D132" s="73">
        <f t="shared" si="40"/>
        <v>1050</v>
      </c>
      <c r="E132" s="12">
        <v>29</v>
      </c>
      <c r="F132" s="12">
        <v>22</v>
      </c>
      <c r="G132" s="17">
        <f t="shared" ref="G132:G138" si="42">E132*F132</f>
        <v>638</v>
      </c>
      <c r="H132" s="37">
        <v>8.8000000000000007</v>
      </c>
      <c r="I132" s="37">
        <v>6.7</v>
      </c>
      <c r="J132" s="37">
        <f t="shared" ref="J132:J143" si="43">H132*I132</f>
        <v>58.960000000000008</v>
      </c>
      <c r="K132" s="12" t="s">
        <v>9</v>
      </c>
      <c r="L132" s="12" t="s">
        <v>9</v>
      </c>
      <c r="M132" s="12" t="s">
        <v>21</v>
      </c>
      <c r="N132" s="12" t="s">
        <v>9</v>
      </c>
      <c r="O132" s="12" t="s">
        <v>21</v>
      </c>
      <c r="P132" s="12" t="s">
        <v>9</v>
      </c>
      <c r="Q132" s="12" t="s">
        <v>21</v>
      </c>
      <c r="R132" s="74">
        <v>32.5</v>
      </c>
      <c r="S132" s="74">
        <v>210</v>
      </c>
    </row>
    <row r="133" spans="1:19" x14ac:dyDescent="0.25">
      <c r="A133" s="6" t="s">
        <v>420</v>
      </c>
      <c r="B133" s="25" t="s">
        <v>590</v>
      </c>
      <c r="C133" s="12" t="str">
        <f t="shared" si="39"/>
        <v>Diorama Arts Studios: 4 Large Rooms (Regents, Sunset, Taiko, Kodo)</v>
      </c>
      <c r="D133" s="71">
        <f t="shared" si="40"/>
        <v>1050</v>
      </c>
      <c r="E133" s="13">
        <v>29</v>
      </c>
      <c r="F133" s="13">
        <f t="shared" ref="F133:F138" si="44">I133*3.2808399</f>
        <v>27.887139150000003</v>
      </c>
      <c r="G133" s="14">
        <f t="shared" si="42"/>
        <v>808.72703535000005</v>
      </c>
      <c r="H133" s="50">
        <v>9</v>
      </c>
      <c r="I133" s="50">
        <v>8.5</v>
      </c>
      <c r="J133" s="50">
        <f t="shared" si="43"/>
        <v>76.5</v>
      </c>
      <c r="K133" s="8" t="s">
        <v>9</v>
      </c>
      <c r="L133" s="8" t="s">
        <v>21</v>
      </c>
      <c r="M133" s="8" t="s">
        <v>21</v>
      </c>
      <c r="N133" s="8" t="s">
        <v>21</v>
      </c>
      <c r="O133" s="8" t="s">
        <v>21</v>
      </c>
      <c r="P133" s="8" t="s">
        <v>21</v>
      </c>
      <c r="Q133" s="8" t="s">
        <v>21</v>
      </c>
      <c r="R133" s="71">
        <f>S133/8</f>
        <v>26.25</v>
      </c>
      <c r="S133" s="62">
        <v>210</v>
      </c>
    </row>
    <row r="134" spans="1:19" x14ac:dyDescent="0.25">
      <c r="A134" s="6" t="s">
        <v>424</v>
      </c>
      <c r="B134" s="25" t="s">
        <v>430</v>
      </c>
      <c r="C134" s="12" t="str">
        <f t="shared" si="39"/>
        <v>ISTD2 Dance Studios: Basement</v>
      </c>
      <c r="D134" s="73">
        <f t="shared" si="40"/>
        <v>1080</v>
      </c>
      <c r="E134" s="13">
        <f>H134*3.2808399</f>
        <v>23.62204728</v>
      </c>
      <c r="F134" s="13">
        <f t="shared" si="44"/>
        <v>52.821522390000005</v>
      </c>
      <c r="G134" s="14">
        <f t="shared" si="42"/>
        <v>1247.7524992981587</v>
      </c>
      <c r="H134" s="50">
        <v>7.2</v>
      </c>
      <c r="I134" s="50">
        <v>16.100000000000001</v>
      </c>
      <c r="J134" s="50">
        <f t="shared" si="43"/>
        <v>115.92000000000002</v>
      </c>
      <c r="K134" s="8" t="s">
        <v>21</v>
      </c>
      <c r="L134" s="8" t="s">
        <v>21</v>
      </c>
      <c r="M134" s="8" t="s">
        <v>9</v>
      </c>
      <c r="N134" s="8" t="s">
        <v>21</v>
      </c>
      <c r="O134" s="8" t="s">
        <v>9</v>
      </c>
      <c r="P134" s="8" t="s">
        <v>21</v>
      </c>
      <c r="Q134" s="8" t="s">
        <v>9</v>
      </c>
      <c r="R134" s="62">
        <v>33</v>
      </c>
      <c r="S134" s="62">
        <v>216</v>
      </c>
    </row>
    <row r="135" spans="1:19" x14ac:dyDescent="0.25">
      <c r="A135" s="6" t="s">
        <v>485</v>
      </c>
      <c r="B135" s="8" t="s">
        <v>152</v>
      </c>
      <c r="C135" s="12" t="str">
        <f t="shared" si="39"/>
        <v>Paddington Arts Centre: Green Room</v>
      </c>
      <c r="D135" s="71">
        <f t="shared" si="40"/>
        <v>1080</v>
      </c>
      <c r="E135" s="13">
        <f>H135*3.2808399</f>
        <v>24.606299249999999</v>
      </c>
      <c r="F135" s="13">
        <f t="shared" si="44"/>
        <v>12.303149625</v>
      </c>
      <c r="G135" s="14">
        <f t="shared" si="42"/>
        <v>302.73498139027527</v>
      </c>
      <c r="H135" s="50">
        <v>7.5</v>
      </c>
      <c r="I135" s="50">
        <v>3.75</v>
      </c>
      <c r="J135" s="50">
        <f t="shared" si="43"/>
        <v>28.125</v>
      </c>
      <c r="K135" s="8" t="s">
        <v>21</v>
      </c>
      <c r="L135" s="8" t="s">
        <v>21</v>
      </c>
      <c r="M135" s="8" t="s">
        <v>21</v>
      </c>
      <c r="N135" s="8" t="s">
        <v>21</v>
      </c>
      <c r="O135" s="8" t="s">
        <v>21</v>
      </c>
      <c r="P135" s="8" t="s">
        <v>21</v>
      </c>
      <c r="Q135" s="8" t="s">
        <v>21</v>
      </c>
      <c r="R135" s="62">
        <v>27</v>
      </c>
      <c r="S135" s="71">
        <f>R135*8</f>
        <v>216</v>
      </c>
    </row>
    <row r="136" spans="1:19" x14ac:dyDescent="0.25">
      <c r="A136" s="6" t="s">
        <v>485</v>
      </c>
      <c r="B136" s="8" t="s">
        <v>130</v>
      </c>
      <c r="C136" s="12" t="str">
        <f t="shared" si="39"/>
        <v>Paddington Arts Centre: Dance Studio</v>
      </c>
      <c r="D136" s="71">
        <f t="shared" si="40"/>
        <v>1100</v>
      </c>
      <c r="E136" s="13">
        <f>H136*3.2808399</f>
        <v>31.16797905</v>
      </c>
      <c r="F136" s="13">
        <f t="shared" si="44"/>
        <v>27.887139150000003</v>
      </c>
      <c r="G136" s="14">
        <f t="shared" si="42"/>
        <v>869.18576879163493</v>
      </c>
      <c r="H136" s="50">
        <v>9.5</v>
      </c>
      <c r="I136" s="50">
        <v>8.5</v>
      </c>
      <c r="J136" s="50">
        <f t="shared" si="43"/>
        <v>80.75</v>
      </c>
      <c r="K136" s="8" t="s">
        <v>21</v>
      </c>
      <c r="L136" s="8" t="s">
        <v>21</v>
      </c>
      <c r="M136" s="8" t="s">
        <v>9</v>
      </c>
      <c r="N136" s="8" t="s">
        <v>21</v>
      </c>
      <c r="O136" s="8" t="s">
        <v>9</v>
      </c>
      <c r="P136" s="8" t="s">
        <v>21</v>
      </c>
      <c r="Q136" s="8" t="s">
        <v>21</v>
      </c>
      <c r="R136" s="73">
        <f>S136/8</f>
        <v>27.5</v>
      </c>
      <c r="S136" s="62">
        <v>220</v>
      </c>
    </row>
    <row r="137" spans="1:19" x14ac:dyDescent="0.25">
      <c r="A137" s="6" t="s">
        <v>361</v>
      </c>
      <c r="B137" s="25" t="s">
        <v>382</v>
      </c>
      <c r="C137" s="12" t="str">
        <f t="shared" si="39"/>
        <v>RADA: Room 4</v>
      </c>
      <c r="D137" s="71">
        <f t="shared" si="40"/>
        <v>1110</v>
      </c>
      <c r="E137" s="23">
        <f>H137*3.2808399</f>
        <v>13.123359600000001</v>
      </c>
      <c r="F137" s="23">
        <f t="shared" si="44"/>
        <v>9.8425197000000004</v>
      </c>
      <c r="G137" s="23">
        <f t="shared" si="42"/>
        <v>129.16692539318413</v>
      </c>
      <c r="H137" s="50">
        <v>4</v>
      </c>
      <c r="I137" s="50">
        <v>3</v>
      </c>
      <c r="J137" s="50">
        <f t="shared" si="43"/>
        <v>12</v>
      </c>
      <c r="K137" s="8" t="s">
        <v>21</v>
      </c>
      <c r="L137" s="8" t="s">
        <v>21</v>
      </c>
      <c r="M137" s="8" t="s">
        <v>21</v>
      </c>
      <c r="N137" s="8" t="s">
        <v>21</v>
      </c>
      <c r="O137" s="8" t="s">
        <v>21</v>
      </c>
      <c r="P137" s="8" t="s">
        <v>21</v>
      </c>
      <c r="Q137" s="8" t="s">
        <v>21</v>
      </c>
      <c r="R137" s="62">
        <v>30</v>
      </c>
      <c r="S137" s="62">
        <v>222</v>
      </c>
    </row>
    <row r="138" spans="1:19" x14ac:dyDescent="0.25">
      <c r="A138" s="6" t="s">
        <v>361</v>
      </c>
      <c r="B138" s="25" t="s">
        <v>336</v>
      </c>
      <c r="C138" s="12" t="str">
        <f t="shared" si="39"/>
        <v>RADA: Studio 7</v>
      </c>
      <c r="D138" s="71">
        <f t="shared" si="40"/>
        <v>1110</v>
      </c>
      <c r="E138" s="23">
        <f>H138*3.2808399</f>
        <v>22.965879300000001</v>
      </c>
      <c r="F138" s="23">
        <f t="shared" si="44"/>
        <v>26.246719200000001</v>
      </c>
      <c r="G138" s="23">
        <f t="shared" si="42"/>
        <v>602.77898516819266</v>
      </c>
      <c r="H138" s="50">
        <v>7</v>
      </c>
      <c r="I138" s="50">
        <v>8</v>
      </c>
      <c r="J138" s="50">
        <f t="shared" si="43"/>
        <v>56</v>
      </c>
      <c r="K138" s="8" t="s">
        <v>21</v>
      </c>
      <c r="L138" s="8" t="s">
        <v>21</v>
      </c>
      <c r="M138" s="8" t="s">
        <v>21</v>
      </c>
      <c r="N138" s="8" t="s">
        <v>21</v>
      </c>
      <c r="O138" s="8" t="s">
        <v>21</v>
      </c>
      <c r="P138" s="8" t="s">
        <v>21</v>
      </c>
      <c r="Q138" s="8" t="s">
        <v>21</v>
      </c>
      <c r="R138" s="62">
        <v>30</v>
      </c>
      <c r="S138" s="62">
        <v>222</v>
      </c>
    </row>
    <row r="139" spans="1:19" x14ac:dyDescent="0.25">
      <c r="A139" s="16" t="s">
        <v>742</v>
      </c>
      <c r="B139" s="25" t="s">
        <v>107</v>
      </c>
      <c r="C139" s="12" t="str">
        <f t="shared" ref="C139:C140" si="45">A139&amp;": "&amp;B139</f>
        <v>St Andrew's Church: Upper Hall</v>
      </c>
      <c r="D139" s="71">
        <f t="shared" si="40"/>
        <v>1120</v>
      </c>
      <c r="E139" s="25"/>
      <c r="F139" s="25"/>
      <c r="G139" s="23"/>
      <c r="H139" s="51">
        <v>7.5</v>
      </c>
      <c r="I139" s="51">
        <v>7.5</v>
      </c>
      <c r="J139" s="52">
        <f t="shared" si="43"/>
        <v>56.25</v>
      </c>
      <c r="K139" s="25" t="s">
        <v>9</v>
      </c>
      <c r="L139" s="25" t="s">
        <v>9</v>
      </c>
      <c r="M139" s="25" t="s">
        <v>9</v>
      </c>
      <c r="N139" s="25" t="s">
        <v>21</v>
      </c>
      <c r="O139" s="25" t="s">
        <v>21</v>
      </c>
      <c r="P139" s="25" t="s">
        <v>9</v>
      </c>
      <c r="Q139" s="25" t="s">
        <v>21</v>
      </c>
      <c r="R139" s="71">
        <f>S139/8</f>
        <v>28</v>
      </c>
      <c r="S139" s="62">
        <v>224</v>
      </c>
    </row>
    <row r="140" spans="1:19" x14ac:dyDescent="0.25">
      <c r="A140" s="16" t="s">
        <v>742</v>
      </c>
      <c r="B140" s="25" t="s">
        <v>108</v>
      </c>
      <c r="C140" s="12" t="str">
        <f t="shared" si="45"/>
        <v>St Andrew's Church: Lower Hall</v>
      </c>
      <c r="D140" s="71">
        <f t="shared" si="40"/>
        <v>1120</v>
      </c>
      <c r="E140" s="8"/>
      <c r="F140" s="8"/>
      <c r="G140" s="23"/>
      <c r="H140" s="51">
        <v>7.5</v>
      </c>
      <c r="I140" s="51">
        <v>7.5</v>
      </c>
      <c r="J140" s="52">
        <f t="shared" si="43"/>
        <v>56.25</v>
      </c>
      <c r="K140" s="8" t="s">
        <v>9</v>
      </c>
      <c r="L140" s="8" t="s">
        <v>9</v>
      </c>
      <c r="M140" s="8" t="s">
        <v>9</v>
      </c>
      <c r="N140" s="8" t="s">
        <v>21</v>
      </c>
      <c r="O140" s="8" t="s">
        <v>21</v>
      </c>
      <c r="P140" s="8" t="s">
        <v>9</v>
      </c>
      <c r="Q140" s="8" t="s">
        <v>21</v>
      </c>
      <c r="R140" s="71">
        <f>S140/8</f>
        <v>28</v>
      </c>
      <c r="S140" s="62">
        <v>224</v>
      </c>
    </row>
    <row r="141" spans="1:19" x14ac:dyDescent="0.25">
      <c r="A141" s="21" t="s">
        <v>192</v>
      </c>
      <c r="B141" s="21" t="s">
        <v>253</v>
      </c>
      <c r="C141" s="12" t="str">
        <f t="shared" ref="C141:C172" si="46">A141&amp;": "&amp;B141</f>
        <v>Graeae Theatre Company: Rehearsal Room</v>
      </c>
      <c r="D141" s="62">
        <v>1122</v>
      </c>
      <c r="E141" s="23">
        <f>H141*3.2808399</f>
        <v>35.104986930000003</v>
      </c>
      <c r="F141" s="23">
        <f>I141*3.2808399</f>
        <v>27.887139150000003</v>
      </c>
      <c r="G141" s="23">
        <f>E141*F141</f>
        <v>978.97765537584144</v>
      </c>
      <c r="H141" s="51">
        <v>10.7</v>
      </c>
      <c r="I141" s="51">
        <v>8.5</v>
      </c>
      <c r="J141" s="51">
        <f t="shared" si="43"/>
        <v>90.949999999999989</v>
      </c>
      <c r="K141" s="23" t="s">
        <v>9</v>
      </c>
      <c r="L141" s="23" t="s">
        <v>9</v>
      </c>
      <c r="M141" s="23" t="s">
        <v>9</v>
      </c>
      <c r="N141" s="23" t="s">
        <v>9</v>
      </c>
      <c r="O141" s="23" t="s">
        <v>9</v>
      </c>
      <c r="P141" s="23" t="s">
        <v>21</v>
      </c>
      <c r="Q141" s="23" t="s">
        <v>21</v>
      </c>
      <c r="R141" s="73">
        <f>S141/8</f>
        <v>49.5</v>
      </c>
      <c r="S141" s="62">
        <v>396</v>
      </c>
    </row>
    <row r="142" spans="1:19" x14ac:dyDescent="0.25">
      <c r="A142" s="12" t="s">
        <v>44</v>
      </c>
      <c r="B142" s="12" t="s">
        <v>55</v>
      </c>
      <c r="C142" s="12" t="str">
        <f t="shared" si="46"/>
        <v>Actors Centre: John Curry Room</v>
      </c>
      <c r="D142" s="73">
        <f>S142*5</f>
        <v>1125</v>
      </c>
      <c r="E142" s="12">
        <v>30</v>
      </c>
      <c r="F142" s="12">
        <v>16</v>
      </c>
      <c r="G142" s="17">
        <f>E142*F142</f>
        <v>480</v>
      </c>
      <c r="H142" s="37">
        <v>9.1</v>
      </c>
      <c r="I142" s="37">
        <v>4.8</v>
      </c>
      <c r="J142" s="37">
        <f t="shared" si="43"/>
        <v>43.68</v>
      </c>
      <c r="K142" s="12" t="s">
        <v>9</v>
      </c>
      <c r="L142" s="12" t="s">
        <v>21</v>
      </c>
      <c r="M142" s="12" t="s">
        <v>21</v>
      </c>
      <c r="N142" s="12" t="s">
        <v>21</v>
      </c>
      <c r="O142" s="12" t="s">
        <v>21</v>
      </c>
      <c r="P142" s="12" t="s">
        <v>9</v>
      </c>
      <c r="Q142" s="12" t="s">
        <v>9</v>
      </c>
      <c r="R142" s="74">
        <v>37</v>
      </c>
      <c r="S142" s="74">
        <v>225</v>
      </c>
    </row>
    <row r="143" spans="1:19" x14ac:dyDescent="0.25">
      <c r="A143" s="6" t="s">
        <v>724</v>
      </c>
      <c r="B143" s="25" t="s">
        <v>733</v>
      </c>
      <c r="C143" s="12" t="str">
        <f t="shared" si="46"/>
        <v>Sadler's Wells: The Kahn</v>
      </c>
      <c r="D143" s="62">
        <v>1134</v>
      </c>
      <c r="E143" s="23"/>
      <c r="F143" s="23"/>
      <c r="G143" s="23"/>
      <c r="H143" s="50">
        <v>10</v>
      </c>
      <c r="I143" s="50">
        <v>6</v>
      </c>
      <c r="J143" s="50">
        <f t="shared" si="43"/>
        <v>60</v>
      </c>
      <c r="K143" s="25" t="s">
        <v>9</v>
      </c>
      <c r="L143" s="25" t="s">
        <v>9</v>
      </c>
      <c r="M143" s="25" t="s">
        <v>21</v>
      </c>
      <c r="N143" s="25" t="s">
        <v>21</v>
      </c>
      <c r="O143" s="25" t="s">
        <v>21</v>
      </c>
      <c r="P143" s="25" t="s">
        <v>21</v>
      </c>
      <c r="Q143" s="25" t="s">
        <v>21</v>
      </c>
      <c r="R143" s="71">
        <f>S143/8</f>
        <v>34.5</v>
      </c>
      <c r="S143" s="62">
        <v>276</v>
      </c>
    </row>
    <row r="144" spans="1:19" x14ac:dyDescent="0.25">
      <c r="A144" s="21" t="s">
        <v>287</v>
      </c>
      <c r="B144" s="12" t="s">
        <v>38</v>
      </c>
      <c r="C144" s="12" t="str">
        <f t="shared" si="46"/>
        <v>Menier Chocolate Factory: Single space</v>
      </c>
      <c r="D144" s="74">
        <f>950*1.2</f>
        <v>1140</v>
      </c>
      <c r="E144" s="12"/>
      <c r="F144" s="12"/>
      <c r="G144" s="17"/>
      <c r="H144" s="37" t="s">
        <v>42</v>
      </c>
      <c r="I144" s="37" t="s">
        <v>42</v>
      </c>
      <c r="J144" s="37">
        <v>30</v>
      </c>
      <c r="K144" s="12" t="s">
        <v>9</v>
      </c>
      <c r="L144" s="12" t="s">
        <v>21</v>
      </c>
      <c r="M144" s="12" t="s">
        <v>21</v>
      </c>
      <c r="N144" s="12" t="s">
        <v>21</v>
      </c>
      <c r="O144" s="12" t="s">
        <v>21</v>
      </c>
      <c r="P144" s="12" t="s">
        <v>9</v>
      </c>
      <c r="Q144" s="12" t="s">
        <v>21</v>
      </c>
      <c r="R144" s="73">
        <f>S144/8</f>
        <v>28.5</v>
      </c>
      <c r="S144" s="73">
        <f>D144/5</f>
        <v>228</v>
      </c>
    </row>
    <row r="145" spans="1:19" x14ac:dyDescent="0.25">
      <c r="A145" s="21" t="s">
        <v>282</v>
      </c>
      <c r="B145" s="12" t="s">
        <v>283</v>
      </c>
      <c r="C145" s="12" t="str">
        <f t="shared" si="46"/>
        <v>Tricycle Theatre : Cameron Mackintosh Studio</v>
      </c>
      <c r="D145" s="74">
        <f>950*1.2</f>
        <v>1140</v>
      </c>
      <c r="E145" s="23">
        <f>H145*3.2808399</f>
        <v>29.527559100000001</v>
      </c>
      <c r="F145" s="23">
        <f>I145*3.2808399</f>
        <v>49.212598499999999</v>
      </c>
      <c r="G145" s="17">
        <f t="shared" ref="G145:G161" si="47">E145*F145</f>
        <v>1453.1279106733214</v>
      </c>
      <c r="H145" s="37">
        <v>9</v>
      </c>
      <c r="I145" s="37">
        <v>15</v>
      </c>
      <c r="J145" s="37">
        <f t="shared" ref="J145:J176" si="48">H145*I145</f>
        <v>135</v>
      </c>
      <c r="K145" s="12" t="s">
        <v>9</v>
      </c>
      <c r="L145" s="12" t="s">
        <v>21</v>
      </c>
      <c r="M145" s="12" t="s">
        <v>21</v>
      </c>
      <c r="N145" s="12" t="s">
        <v>21</v>
      </c>
      <c r="O145" s="12" t="s">
        <v>21</v>
      </c>
      <c r="P145" s="12" t="s">
        <v>9</v>
      </c>
      <c r="Q145" s="12" t="s">
        <v>21</v>
      </c>
      <c r="R145" s="73">
        <f>S145/8</f>
        <v>28.5</v>
      </c>
      <c r="S145" s="71">
        <f>D145/5</f>
        <v>228</v>
      </c>
    </row>
    <row r="146" spans="1:19" x14ac:dyDescent="0.25">
      <c r="A146" s="21" t="s">
        <v>262</v>
      </c>
      <c r="B146" s="12" t="s">
        <v>108</v>
      </c>
      <c r="C146" s="12" t="str">
        <f t="shared" si="46"/>
        <v>London Welsh Centre: Lower Hall</v>
      </c>
      <c r="D146" s="73">
        <f>S146*5</f>
        <v>1150</v>
      </c>
      <c r="E146" s="12">
        <v>44</v>
      </c>
      <c r="F146" s="12">
        <v>27</v>
      </c>
      <c r="G146" s="17">
        <f t="shared" si="47"/>
        <v>1188</v>
      </c>
      <c r="H146" s="37">
        <v>13.2</v>
      </c>
      <c r="I146" s="37">
        <v>8.1</v>
      </c>
      <c r="J146" s="37">
        <f t="shared" si="48"/>
        <v>106.91999999999999</v>
      </c>
      <c r="K146" s="12" t="s">
        <v>9</v>
      </c>
      <c r="L146" s="12" t="s">
        <v>21</v>
      </c>
      <c r="M146" s="12" t="s">
        <v>21</v>
      </c>
      <c r="N146" s="12" t="s">
        <v>21</v>
      </c>
      <c r="O146" s="12" t="s">
        <v>21</v>
      </c>
      <c r="P146" s="12" t="s">
        <v>9</v>
      </c>
      <c r="Q146" s="12" t="s">
        <v>21</v>
      </c>
      <c r="R146" s="73">
        <f>S146/8</f>
        <v>28.75</v>
      </c>
      <c r="S146" s="74">
        <v>230</v>
      </c>
    </row>
    <row r="147" spans="1:19" x14ac:dyDescent="0.25">
      <c r="A147" s="21" t="s">
        <v>116</v>
      </c>
      <c r="B147" s="21" t="s">
        <v>124</v>
      </c>
      <c r="C147" s="12" t="str">
        <f t="shared" si="46"/>
        <v>Cecil Sharp House: Trefusis Hall</v>
      </c>
      <c r="D147" s="74">
        <v>1200</v>
      </c>
      <c r="E147" s="23">
        <v>45</v>
      </c>
      <c r="F147" s="23">
        <v>27</v>
      </c>
      <c r="G147" s="23">
        <f t="shared" si="47"/>
        <v>1215</v>
      </c>
      <c r="H147" s="51">
        <f>E147*0.3048</f>
        <v>13.716000000000001</v>
      </c>
      <c r="I147" s="51">
        <f>F147*0.3048</f>
        <v>8.2295999999999996</v>
      </c>
      <c r="J147" s="51">
        <f t="shared" si="48"/>
        <v>112.8771936</v>
      </c>
      <c r="K147" s="21" t="s">
        <v>9</v>
      </c>
      <c r="L147" s="21" t="s">
        <v>21</v>
      </c>
      <c r="M147" s="21" t="s">
        <v>21</v>
      </c>
      <c r="N147" s="21" t="s">
        <v>21</v>
      </c>
      <c r="O147" s="21" t="s">
        <v>9</v>
      </c>
      <c r="P147" s="21" t="s">
        <v>9</v>
      </c>
      <c r="Q147" s="21" t="s">
        <v>9</v>
      </c>
      <c r="R147" s="73">
        <f>S147/8</f>
        <v>37.5</v>
      </c>
      <c r="S147" s="74">
        <v>300</v>
      </c>
    </row>
    <row r="148" spans="1:19" x14ac:dyDescent="0.25">
      <c r="A148" s="12" t="s">
        <v>182</v>
      </c>
      <c r="B148" s="21" t="s">
        <v>189</v>
      </c>
      <c r="C148" s="12" t="str">
        <f t="shared" si="46"/>
        <v>Factory Fitness and Dance Centre: New York</v>
      </c>
      <c r="D148" s="73">
        <f t="shared" ref="D148:D160" si="49">S148*5</f>
        <v>1200</v>
      </c>
      <c r="E148" s="12">
        <v>38</v>
      </c>
      <c r="F148" s="12">
        <v>45</v>
      </c>
      <c r="G148" s="17">
        <f t="shared" si="47"/>
        <v>1710</v>
      </c>
      <c r="H148" s="51">
        <f>E148*0.3048</f>
        <v>11.5824</v>
      </c>
      <c r="I148" s="51">
        <f>F148*0.3048</f>
        <v>13.716000000000001</v>
      </c>
      <c r="J148" s="37">
        <f t="shared" si="48"/>
        <v>158.86419840000002</v>
      </c>
      <c r="K148" s="23" t="s">
        <v>21</v>
      </c>
      <c r="L148" s="23" t="s">
        <v>21</v>
      </c>
      <c r="M148" s="23" t="s">
        <v>9</v>
      </c>
      <c r="N148" s="23" t="s">
        <v>21</v>
      </c>
      <c r="O148" s="23" t="s">
        <v>9</v>
      </c>
      <c r="P148" s="23" t="s">
        <v>21</v>
      </c>
      <c r="Q148" s="23" t="s">
        <v>9</v>
      </c>
      <c r="R148" s="62">
        <v>30</v>
      </c>
      <c r="S148" s="73">
        <f>R148*8</f>
        <v>240</v>
      </c>
    </row>
    <row r="149" spans="1:19" x14ac:dyDescent="0.25">
      <c r="A149" s="21" t="s">
        <v>192</v>
      </c>
      <c r="B149" s="21" t="s">
        <v>538</v>
      </c>
      <c r="C149" s="12" t="str">
        <f t="shared" si="46"/>
        <v>Graeae Theatre Company: Creative Hub</v>
      </c>
      <c r="D149" s="73">
        <f t="shared" si="49"/>
        <v>1200</v>
      </c>
      <c r="E149" s="23">
        <f t="shared" ref="E149:E161" si="50">H149*3.2808399</f>
        <v>22.965879300000001</v>
      </c>
      <c r="F149" s="23">
        <f t="shared" ref="F149:F161" si="51">I149*3.2808399</f>
        <v>13.123359600000001</v>
      </c>
      <c r="G149" s="23">
        <f t="shared" si="47"/>
        <v>301.38949258409633</v>
      </c>
      <c r="H149" s="51">
        <v>7</v>
      </c>
      <c r="I149" s="51">
        <v>4</v>
      </c>
      <c r="J149" s="51">
        <f t="shared" si="48"/>
        <v>28</v>
      </c>
      <c r="K149" s="23" t="s">
        <v>9</v>
      </c>
      <c r="L149" s="23" t="s">
        <v>9</v>
      </c>
      <c r="M149" s="23" t="s">
        <v>21</v>
      </c>
      <c r="N149" s="23" t="s">
        <v>21</v>
      </c>
      <c r="O149" s="23" t="s">
        <v>21</v>
      </c>
      <c r="P149" s="23" t="s">
        <v>21</v>
      </c>
      <c r="Q149" s="23" t="s">
        <v>21</v>
      </c>
      <c r="R149" s="74">
        <f>1.2*39</f>
        <v>46.8</v>
      </c>
      <c r="S149" s="74">
        <f>1.2*200</f>
        <v>240</v>
      </c>
    </row>
    <row r="150" spans="1:19" x14ac:dyDescent="0.25">
      <c r="A150" s="21" t="s">
        <v>198</v>
      </c>
      <c r="B150" s="21" t="s">
        <v>205</v>
      </c>
      <c r="C150" s="12" t="str">
        <f t="shared" si="46"/>
        <v>Holly Lodge Community Centre: Community Centre Hall</v>
      </c>
      <c r="D150" s="73">
        <f t="shared" si="49"/>
        <v>1200</v>
      </c>
      <c r="E150" s="23">
        <f t="shared" si="50"/>
        <v>29.527559100000001</v>
      </c>
      <c r="F150" s="23">
        <f t="shared" si="51"/>
        <v>29.527559100000001</v>
      </c>
      <c r="G150" s="23">
        <f t="shared" si="47"/>
        <v>871.87674640399291</v>
      </c>
      <c r="H150" s="51">
        <v>9</v>
      </c>
      <c r="I150" s="51">
        <v>9</v>
      </c>
      <c r="J150" s="37">
        <f t="shared" si="48"/>
        <v>81</v>
      </c>
      <c r="K150" s="21" t="s">
        <v>21</v>
      </c>
      <c r="L150" s="21" t="s">
        <v>21</v>
      </c>
      <c r="M150" s="21" t="s">
        <v>21</v>
      </c>
      <c r="N150" s="21" t="s">
        <v>21</v>
      </c>
      <c r="O150" s="21" t="s">
        <v>21</v>
      </c>
      <c r="P150" s="21" t="s">
        <v>21</v>
      </c>
      <c r="Q150" s="21" t="s">
        <v>21</v>
      </c>
      <c r="R150" s="74">
        <v>30</v>
      </c>
      <c r="S150" s="73">
        <f>R150*8</f>
        <v>240</v>
      </c>
    </row>
    <row r="151" spans="1:19" x14ac:dyDescent="0.25">
      <c r="A151" s="21" t="s">
        <v>218</v>
      </c>
      <c r="B151" s="12" t="s">
        <v>101</v>
      </c>
      <c r="C151" s="12" t="str">
        <f t="shared" si="46"/>
        <v>Jacksons Lane: Studio 2</v>
      </c>
      <c r="D151" s="73">
        <f t="shared" si="49"/>
        <v>1200</v>
      </c>
      <c r="E151" s="23">
        <f t="shared" si="50"/>
        <v>21.325459350000003</v>
      </c>
      <c r="F151" s="23">
        <f t="shared" si="51"/>
        <v>32.808399000000001</v>
      </c>
      <c r="G151" s="17">
        <f t="shared" si="47"/>
        <v>699.65417921308074</v>
      </c>
      <c r="H151" s="37">
        <v>6.5</v>
      </c>
      <c r="I151" s="37">
        <v>10</v>
      </c>
      <c r="J151" s="37">
        <f t="shared" si="48"/>
        <v>65</v>
      </c>
      <c r="K151" s="12" t="s">
        <v>21</v>
      </c>
      <c r="L151" s="12" t="s">
        <v>21</v>
      </c>
      <c r="M151" s="12" t="s">
        <v>21</v>
      </c>
      <c r="N151" s="12" t="s">
        <v>21</v>
      </c>
      <c r="O151" s="12" t="s">
        <v>9</v>
      </c>
      <c r="P151" s="12" t="s">
        <v>21</v>
      </c>
      <c r="Q151" s="12" t="s">
        <v>21</v>
      </c>
      <c r="R151" s="74">
        <v>30</v>
      </c>
      <c r="S151" s="73">
        <f>R151*8</f>
        <v>240</v>
      </c>
    </row>
    <row r="152" spans="1:19" x14ac:dyDescent="0.25">
      <c r="A152" s="6" t="s">
        <v>681</v>
      </c>
      <c r="B152" s="25" t="s">
        <v>687</v>
      </c>
      <c r="C152" s="12" t="str">
        <f t="shared" si="46"/>
        <v>Questors Theatre: Shaw Room</v>
      </c>
      <c r="D152" s="71">
        <f t="shared" si="49"/>
        <v>1200</v>
      </c>
      <c r="E152" s="13">
        <f t="shared" si="50"/>
        <v>39.370078800000002</v>
      </c>
      <c r="F152" s="13">
        <f t="shared" si="51"/>
        <v>27.887139150000003</v>
      </c>
      <c r="G152" s="14">
        <f t="shared" si="47"/>
        <v>1097.9188658420651</v>
      </c>
      <c r="H152" s="50">
        <v>12</v>
      </c>
      <c r="I152" s="50">
        <v>8.5</v>
      </c>
      <c r="J152" s="50">
        <f t="shared" si="48"/>
        <v>102</v>
      </c>
      <c r="K152" s="8" t="s">
        <v>21</v>
      </c>
      <c r="L152" s="8" t="s">
        <v>21</v>
      </c>
      <c r="M152" s="8" t="s">
        <v>21</v>
      </c>
      <c r="N152" s="8" t="s">
        <v>21</v>
      </c>
      <c r="O152" s="8" t="s">
        <v>21</v>
      </c>
      <c r="P152" s="8" t="s">
        <v>21</v>
      </c>
      <c r="Q152" s="8" t="s">
        <v>21</v>
      </c>
      <c r="R152" s="62">
        <f>25*1.2</f>
        <v>30</v>
      </c>
      <c r="S152" s="71">
        <f>R152*8</f>
        <v>240</v>
      </c>
    </row>
    <row r="153" spans="1:19" x14ac:dyDescent="0.25">
      <c r="A153" s="6" t="s">
        <v>681</v>
      </c>
      <c r="B153" s="25" t="s">
        <v>688</v>
      </c>
      <c r="C153" s="12" t="str">
        <f t="shared" si="46"/>
        <v>Questors Theatre: Alfred Emmett Room</v>
      </c>
      <c r="D153" s="71">
        <f t="shared" si="49"/>
        <v>1200</v>
      </c>
      <c r="E153" s="13">
        <f t="shared" si="50"/>
        <v>36.089238899999998</v>
      </c>
      <c r="F153" s="13">
        <f t="shared" si="51"/>
        <v>29.527559100000001</v>
      </c>
      <c r="G153" s="14">
        <f t="shared" si="47"/>
        <v>1065.6271344937691</v>
      </c>
      <c r="H153" s="50">
        <v>11</v>
      </c>
      <c r="I153" s="50">
        <v>9</v>
      </c>
      <c r="J153" s="50">
        <f t="shared" si="48"/>
        <v>99</v>
      </c>
      <c r="K153" s="8" t="s">
        <v>21</v>
      </c>
      <c r="L153" s="8" t="s">
        <v>21</v>
      </c>
      <c r="M153" s="8" t="s">
        <v>21</v>
      </c>
      <c r="N153" s="8" t="s">
        <v>21</v>
      </c>
      <c r="O153" s="8" t="s">
        <v>21</v>
      </c>
      <c r="P153" s="8" t="s">
        <v>21</v>
      </c>
      <c r="Q153" s="8" t="s">
        <v>21</v>
      </c>
      <c r="R153" s="62">
        <f>25*1.2</f>
        <v>30</v>
      </c>
      <c r="S153" s="71">
        <f>R153*8</f>
        <v>240</v>
      </c>
    </row>
    <row r="154" spans="1:19" x14ac:dyDescent="0.25">
      <c r="A154" s="6" t="s">
        <v>681</v>
      </c>
      <c r="B154" s="25" t="s">
        <v>689</v>
      </c>
      <c r="C154" s="12" t="str">
        <f t="shared" si="46"/>
        <v>Questors Theatre: Redgrave Room</v>
      </c>
      <c r="D154" s="71">
        <f t="shared" si="49"/>
        <v>1200</v>
      </c>
      <c r="E154" s="13">
        <f t="shared" si="50"/>
        <v>36.089238899999998</v>
      </c>
      <c r="F154" s="13">
        <f t="shared" si="51"/>
        <v>27.887139150000003</v>
      </c>
      <c r="G154" s="14">
        <f t="shared" si="47"/>
        <v>1006.425627021893</v>
      </c>
      <c r="H154" s="50">
        <v>11</v>
      </c>
      <c r="I154" s="50">
        <v>8.5</v>
      </c>
      <c r="J154" s="50">
        <f t="shared" si="48"/>
        <v>93.5</v>
      </c>
      <c r="K154" s="8" t="s">
        <v>21</v>
      </c>
      <c r="L154" s="8" t="s">
        <v>21</v>
      </c>
      <c r="M154" s="8" t="s">
        <v>21</v>
      </c>
      <c r="N154" s="8" t="s">
        <v>21</v>
      </c>
      <c r="O154" s="8" t="s">
        <v>21</v>
      </c>
      <c r="P154" s="8" t="s">
        <v>21</v>
      </c>
      <c r="Q154" s="8" t="s">
        <v>21</v>
      </c>
      <c r="R154" s="62">
        <f>25*1.2</f>
        <v>30</v>
      </c>
      <c r="S154" s="71">
        <f>R154*8</f>
        <v>240</v>
      </c>
    </row>
    <row r="155" spans="1:19" x14ac:dyDescent="0.25">
      <c r="A155" s="6" t="s">
        <v>361</v>
      </c>
      <c r="B155" s="25" t="s">
        <v>373</v>
      </c>
      <c r="C155" s="12" t="str">
        <f t="shared" si="46"/>
        <v>RADA: Fanny Kemble</v>
      </c>
      <c r="D155" s="71">
        <f t="shared" si="49"/>
        <v>1200</v>
      </c>
      <c r="E155" s="23">
        <f t="shared" si="50"/>
        <v>32.480315010000005</v>
      </c>
      <c r="F155" s="23">
        <f t="shared" si="51"/>
        <v>19.356955410000001</v>
      </c>
      <c r="G155" s="23">
        <f t="shared" si="47"/>
        <v>628.72000935132382</v>
      </c>
      <c r="H155" s="50">
        <v>9.9</v>
      </c>
      <c r="I155" s="50">
        <v>5.9</v>
      </c>
      <c r="J155" s="50">
        <f t="shared" si="48"/>
        <v>58.410000000000004</v>
      </c>
      <c r="K155" s="8" t="s">
        <v>21</v>
      </c>
      <c r="L155" s="8" t="s">
        <v>21</v>
      </c>
      <c r="M155" s="8" t="s">
        <v>9</v>
      </c>
      <c r="N155" s="8" t="s">
        <v>21</v>
      </c>
      <c r="O155" s="8" t="s">
        <v>9</v>
      </c>
      <c r="P155" s="8" t="s">
        <v>9</v>
      </c>
      <c r="Q155" s="8" t="s">
        <v>21</v>
      </c>
      <c r="R155" s="62">
        <v>32.4</v>
      </c>
      <c r="S155" s="62">
        <v>240</v>
      </c>
    </row>
    <row r="156" spans="1:19" x14ac:dyDescent="0.25">
      <c r="A156" s="6" t="s">
        <v>361</v>
      </c>
      <c r="B156" s="25" t="s">
        <v>374</v>
      </c>
      <c r="C156" s="12" t="str">
        <f t="shared" si="46"/>
        <v>RADA: Edmund Kean</v>
      </c>
      <c r="D156" s="71">
        <f t="shared" si="49"/>
        <v>1200</v>
      </c>
      <c r="E156" s="23">
        <f t="shared" si="50"/>
        <v>27.887139150000003</v>
      </c>
      <c r="F156" s="23">
        <f t="shared" si="51"/>
        <v>19.356955410000001</v>
      </c>
      <c r="G156" s="23">
        <f t="shared" si="47"/>
        <v>539.8101090390154</v>
      </c>
      <c r="H156" s="50">
        <v>8.5</v>
      </c>
      <c r="I156" s="50">
        <v>5.9</v>
      </c>
      <c r="J156" s="50">
        <f t="shared" si="48"/>
        <v>50.150000000000006</v>
      </c>
      <c r="K156" s="8" t="s">
        <v>21</v>
      </c>
      <c r="L156" s="8" t="s">
        <v>21</v>
      </c>
      <c r="M156" s="8" t="s">
        <v>9</v>
      </c>
      <c r="N156" s="8" t="s">
        <v>21</v>
      </c>
      <c r="O156" s="8" t="s">
        <v>9</v>
      </c>
      <c r="P156" s="8" t="s">
        <v>9</v>
      </c>
      <c r="Q156" s="8" t="s">
        <v>21</v>
      </c>
      <c r="R156" s="62">
        <v>32.4</v>
      </c>
      <c r="S156" s="62">
        <v>240</v>
      </c>
    </row>
    <row r="157" spans="1:19" x14ac:dyDescent="0.25">
      <c r="A157" s="6" t="s">
        <v>443</v>
      </c>
      <c r="B157" s="25" t="s">
        <v>356</v>
      </c>
      <c r="C157" s="12" t="str">
        <f t="shared" si="46"/>
        <v>Raindance Film Festival: Room 1</v>
      </c>
      <c r="D157" s="71">
        <f t="shared" si="49"/>
        <v>1200</v>
      </c>
      <c r="E157" s="13">
        <f t="shared" si="50"/>
        <v>20.013123390000001</v>
      </c>
      <c r="F157" s="13">
        <f t="shared" si="51"/>
        <v>23.95013127</v>
      </c>
      <c r="G157" s="14">
        <f t="shared" si="47"/>
        <v>479.31693231320742</v>
      </c>
      <c r="H157" s="50">
        <v>6.1</v>
      </c>
      <c r="I157" s="50">
        <v>7.3</v>
      </c>
      <c r="J157" s="50">
        <f t="shared" si="48"/>
        <v>44.529999999999994</v>
      </c>
      <c r="K157" s="8" t="s">
        <v>21</v>
      </c>
      <c r="L157" s="8" t="s">
        <v>21</v>
      </c>
      <c r="M157" s="8" t="s">
        <v>21</v>
      </c>
      <c r="N157" s="8" t="s">
        <v>21</v>
      </c>
      <c r="O157" s="8" t="s">
        <v>21</v>
      </c>
      <c r="P157" s="8" t="s">
        <v>21</v>
      </c>
      <c r="Q157" s="8" t="s">
        <v>9</v>
      </c>
      <c r="R157" s="62">
        <f>1.2*25</f>
        <v>30</v>
      </c>
      <c r="S157" s="71">
        <f>R157*8</f>
        <v>240</v>
      </c>
    </row>
    <row r="158" spans="1:19" x14ac:dyDescent="0.25">
      <c r="A158" s="6" t="s">
        <v>443</v>
      </c>
      <c r="B158" s="25" t="s">
        <v>357</v>
      </c>
      <c r="C158" s="12" t="str">
        <f t="shared" si="46"/>
        <v>Raindance Film Festival: Room 2</v>
      </c>
      <c r="D158" s="71">
        <f t="shared" si="49"/>
        <v>1200</v>
      </c>
      <c r="E158" s="13">
        <f t="shared" si="50"/>
        <v>20.34120738</v>
      </c>
      <c r="F158" s="13">
        <f t="shared" si="51"/>
        <v>29.855643090000001</v>
      </c>
      <c r="G158" s="14">
        <f t="shared" si="47"/>
        <v>607.29982755695403</v>
      </c>
      <c r="H158" s="50">
        <v>6.2</v>
      </c>
      <c r="I158" s="50">
        <v>9.1</v>
      </c>
      <c r="J158" s="50">
        <f t="shared" si="48"/>
        <v>56.42</v>
      </c>
      <c r="K158" s="8" t="s">
        <v>21</v>
      </c>
      <c r="L158" s="8" t="s">
        <v>21</v>
      </c>
      <c r="M158" s="8" t="s">
        <v>21</v>
      </c>
      <c r="N158" s="8" t="s">
        <v>21</v>
      </c>
      <c r="O158" s="8" t="s">
        <v>21</v>
      </c>
      <c r="P158" s="8" t="s">
        <v>9</v>
      </c>
      <c r="Q158" s="8" t="s">
        <v>21</v>
      </c>
      <c r="R158" s="62">
        <v>30</v>
      </c>
      <c r="S158" s="71">
        <f>R158*8</f>
        <v>240</v>
      </c>
    </row>
    <row r="159" spans="1:19" x14ac:dyDescent="0.25">
      <c r="A159" s="6" t="s">
        <v>710</v>
      </c>
      <c r="B159" s="25" t="s">
        <v>719</v>
      </c>
      <c r="C159" s="12" t="str">
        <f t="shared" si="46"/>
        <v>Royal Academy of Dance: Cormani</v>
      </c>
      <c r="D159" s="71">
        <f t="shared" si="49"/>
        <v>1200</v>
      </c>
      <c r="E159" s="23">
        <f t="shared" si="50"/>
        <v>20.997375360000003</v>
      </c>
      <c r="F159" s="23">
        <f t="shared" si="51"/>
        <v>47.90026254</v>
      </c>
      <c r="G159" s="23">
        <f t="shared" si="47"/>
        <v>1005.7797923949272</v>
      </c>
      <c r="H159" s="50">
        <v>6.4</v>
      </c>
      <c r="I159" s="50">
        <v>14.6</v>
      </c>
      <c r="J159" s="50">
        <f t="shared" si="48"/>
        <v>93.44</v>
      </c>
      <c r="K159" s="25" t="s">
        <v>9</v>
      </c>
      <c r="L159" s="25" t="s">
        <v>9</v>
      </c>
      <c r="M159" s="25" t="s">
        <v>9</v>
      </c>
      <c r="N159" s="25" t="s">
        <v>21</v>
      </c>
      <c r="O159" s="25" t="s">
        <v>9</v>
      </c>
      <c r="P159" s="25" t="s">
        <v>21</v>
      </c>
      <c r="Q159" s="25" t="s">
        <v>9</v>
      </c>
      <c r="R159" s="62">
        <v>30</v>
      </c>
      <c r="S159" s="71">
        <f>R159*8</f>
        <v>240</v>
      </c>
    </row>
    <row r="160" spans="1:19" x14ac:dyDescent="0.25">
      <c r="A160" s="6" t="s">
        <v>710</v>
      </c>
      <c r="B160" s="25" t="s">
        <v>546</v>
      </c>
      <c r="C160" s="12" t="str">
        <f t="shared" si="46"/>
        <v>Royal Academy of Dance: Lecture Room</v>
      </c>
      <c r="D160" s="71">
        <f t="shared" si="49"/>
        <v>1200</v>
      </c>
      <c r="E160" s="23">
        <f t="shared" si="50"/>
        <v>27.559055160000003</v>
      </c>
      <c r="F160" s="23">
        <f t="shared" si="51"/>
        <v>18.044619449999999</v>
      </c>
      <c r="G160" s="23">
        <f t="shared" si="47"/>
        <v>497.29266276375887</v>
      </c>
      <c r="H160" s="50">
        <v>8.4</v>
      </c>
      <c r="I160" s="50">
        <v>5.5</v>
      </c>
      <c r="J160" s="50">
        <f t="shared" si="48"/>
        <v>46.2</v>
      </c>
      <c r="K160" s="25" t="s">
        <v>9</v>
      </c>
      <c r="L160" s="25" t="s">
        <v>9</v>
      </c>
      <c r="M160" s="25" t="s">
        <v>21</v>
      </c>
      <c r="N160" s="25" t="s">
        <v>21</v>
      </c>
      <c r="O160" s="25" t="s">
        <v>21</v>
      </c>
      <c r="P160" s="25" t="s">
        <v>21</v>
      </c>
      <c r="Q160" s="25" t="s">
        <v>21</v>
      </c>
      <c r="R160" s="62">
        <v>30</v>
      </c>
      <c r="S160" s="71">
        <f>R160*8</f>
        <v>240</v>
      </c>
    </row>
    <row r="161" spans="1:19" x14ac:dyDescent="0.25">
      <c r="A161" s="6" t="s">
        <v>463</v>
      </c>
      <c r="B161" s="8" t="s">
        <v>88</v>
      </c>
      <c r="C161" s="12" t="str">
        <f t="shared" si="46"/>
        <v>The Tramshed: Theatre</v>
      </c>
      <c r="D161" s="62">
        <v>1200</v>
      </c>
      <c r="E161" s="13">
        <f t="shared" si="50"/>
        <v>32.808399000000001</v>
      </c>
      <c r="F161" s="13">
        <f t="shared" si="51"/>
        <v>45.931758600000002</v>
      </c>
      <c r="G161" s="14">
        <f t="shared" si="47"/>
        <v>1506.9474629204815</v>
      </c>
      <c r="H161" s="50">
        <v>10</v>
      </c>
      <c r="I161" s="50">
        <v>14</v>
      </c>
      <c r="J161" s="50">
        <f t="shared" si="48"/>
        <v>140</v>
      </c>
      <c r="K161" s="8" t="s">
        <v>9</v>
      </c>
      <c r="L161" s="8" t="s">
        <v>21</v>
      </c>
      <c r="M161" s="8" t="s">
        <v>9</v>
      </c>
      <c r="N161" s="8" t="s">
        <v>9</v>
      </c>
      <c r="O161" s="8" t="s">
        <v>9</v>
      </c>
      <c r="P161" s="8" t="s">
        <v>21</v>
      </c>
      <c r="Q161" s="8" t="s">
        <v>21</v>
      </c>
      <c r="R161" s="62">
        <v>64</v>
      </c>
      <c r="S161" s="62">
        <v>395</v>
      </c>
    </row>
    <row r="162" spans="1:19" x14ac:dyDescent="0.25">
      <c r="A162" s="32" t="s">
        <v>566</v>
      </c>
      <c r="B162" s="25" t="s">
        <v>72</v>
      </c>
      <c r="C162" s="12" t="str">
        <f t="shared" si="46"/>
        <v>Stageworks Studios: Various</v>
      </c>
      <c r="D162" s="71">
        <f>S162*5</f>
        <v>1260</v>
      </c>
      <c r="E162" s="8"/>
      <c r="F162" s="8"/>
      <c r="G162" s="23"/>
      <c r="H162" s="51">
        <v>12.5</v>
      </c>
      <c r="I162" s="51">
        <v>5.5</v>
      </c>
      <c r="J162" s="52">
        <f t="shared" si="48"/>
        <v>68.75</v>
      </c>
      <c r="K162" s="8" t="s">
        <v>21</v>
      </c>
      <c r="L162" s="8" t="s">
        <v>21</v>
      </c>
      <c r="M162" s="8" t="s">
        <v>21</v>
      </c>
      <c r="N162" s="8" t="s">
        <v>21</v>
      </c>
      <c r="O162" s="8" t="s">
        <v>9</v>
      </c>
      <c r="P162" s="8" t="s">
        <v>9</v>
      </c>
      <c r="Q162" s="8" t="s">
        <v>9</v>
      </c>
      <c r="R162" s="62">
        <v>36</v>
      </c>
      <c r="S162" s="62">
        <v>252</v>
      </c>
    </row>
    <row r="163" spans="1:19" x14ac:dyDescent="0.25">
      <c r="A163" s="6" t="s">
        <v>472</v>
      </c>
      <c r="B163" s="8" t="s">
        <v>575</v>
      </c>
      <c r="C163" s="12" t="str">
        <f t="shared" si="46"/>
        <v>Brady Arts and Community Centre: Side Hall</v>
      </c>
      <c r="D163" s="71">
        <f>S163*5</f>
        <v>1280</v>
      </c>
      <c r="E163" s="13"/>
      <c r="F163" s="13"/>
      <c r="G163" s="14"/>
      <c r="H163" s="50">
        <v>13</v>
      </c>
      <c r="I163" s="50">
        <v>7.5</v>
      </c>
      <c r="J163" s="50">
        <f t="shared" si="48"/>
        <v>97.5</v>
      </c>
      <c r="K163" s="8" t="s">
        <v>21</v>
      </c>
      <c r="L163" s="8" t="s">
        <v>21</v>
      </c>
      <c r="M163" s="8" t="s">
        <v>21</v>
      </c>
      <c r="N163" s="8" t="s">
        <v>21</v>
      </c>
      <c r="O163" s="8" t="s">
        <v>21</v>
      </c>
      <c r="P163" s="8" t="s">
        <v>21</v>
      </c>
      <c r="Q163" s="8" t="s">
        <v>21</v>
      </c>
      <c r="R163" s="62">
        <v>32</v>
      </c>
      <c r="S163" s="71">
        <f>R163*8</f>
        <v>256</v>
      </c>
    </row>
    <row r="164" spans="1:19" x14ac:dyDescent="0.25">
      <c r="A164" s="6" t="s">
        <v>416</v>
      </c>
      <c r="B164" s="25" t="s">
        <v>25</v>
      </c>
      <c r="C164" s="12" t="str">
        <f t="shared" si="46"/>
        <v>Half Moon Young People's Theatre: Main Studio</v>
      </c>
      <c r="D164" s="62">
        <v>1300</v>
      </c>
      <c r="E164" s="13">
        <f t="shared" ref="E164:E177" si="52">H164*3.2808399</f>
        <v>39.370078800000002</v>
      </c>
      <c r="F164" s="13">
        <f t="shared" ref="F164:F177" si="53">I164*3.2808399</f>
        <v>25.820210013000001</v>
      </c>
      <c r="G164" s="14">
        <f t="shared" ref="G164:G197" si="54">E164*F164</f>
        <v>1016.5437028443591</v>
      </c>
      <c r="H164" s="50">
        <v>12</v>
      </c>
      <c r="I164" s="50">
        <v>7.87</v>
      </c>
      <c r="J164" s="50">
        <f t="shared" si="48"/>
        <v>94.44</v>
      </c>
      <c r="K164" s="8" t="s">
        <v>21</v>
      </c>
      <c r="L164" s="8" t="s">
        <v>9</v>
      </c>
      <c r="M164" s="8" t="s">
        <v>9</v>
      </c>
      <c r="N164" s="8" t="s">
        <v>9</v>
      </c>
      <c r="O164" s="8" t="s">
        <v>21</v>
      </c>
      <c r="P164" s="8" t="s">
        <v>21</v>
      </c>
      <c r="Q164" s="8" t="s">
        <v>21</v>
      </c>
      <c r="R164" s="73">
        <f>S164/8</f>
        <v>43.75</v>
      </c>
      <c r="S164" s="62">
        <v>350</v>
      </c>
    </row>
    <row r="165" spans="1:19" x14ac:dyDescent="0.25">
      <c r="A165" s="6" t="s">
        <v>424</v>
      </c>
      <c r="B165" s="25" t="s">
        <v>431</v>
      </c>
      <c r="C165" s="12" t="str">
        <f t="shared" si="46"/>
        <v>ISTD2 Dance Studios: First Floor</v>
      </c>
      <c r="D165" s="73">
        <f>S165*5</f>
        <v>1310</v>
      </c>
      <c r="E165" s="13">
        <f t="shared" si="52"/>
        <v>23.62204728</v>
      </c>
      <c r="F165" s="13">
        <f t="shared" si="53"/>
        <v>60.039370170000005</v>
      </c>
      <c r="G165" s="14">
        <f t="shared" si="54"/>
        <v>1418.2528408171618</v>
      </c>
      <c r="H165" s="50">
        <v>7.2</v>
      </c>
      <c r="I165" s="50">
        <v>18.3</v>
      </c>
      <c r="J165" s="50">
        <f t="shared" si="48"/>
        <v>131.76000000000002</v>
      </c>
      <c r="K165" s="8" t="s">
        <v>21</v>
      </c>
      <c r="L165" s="8" t="s">
        <v>21</v>
      </c>
      <c r="M165" s="8" t="s">
        <v>9</v>
      </c>
      <c r="N165" s="8" t="s">
        <v>21</v>
      </c>
      <c r="O165" s="8" t="s">
        <v>9</v>
      </c>
      <c r="P165" s="8" t="s">
        <v>21</v>
      </c>
      <c r="Q165" s="8" t="s">
        <v>9</v>
      </c>
      <c r="R165" s="62">
        <v>35</v>
      </c>
      <c r="S165" s="62">
        <v>262</v>
      </c>
    </row>
    <row r="166" spans="1:19" x14ac:dyDescent="0.25">
      <c r="A166" s="6" t="s">
        <v>28</v>
      </c>
      <c r="B166" s="8" t="s">
        <v>100</v>
      </c>
      <c r="C166" s="12" t="str">
        <f t="shared" si="46"/>
        <v>3 Mills Studios: Studio 1</v>
      </c>
      <c r="D166" s="68">
        <v>1320</v>
      </c>
      <c r="E166" s="13">
        <f t="shared" si="52"/>
        <v>35.761154910000002</v>
      </c>
      <c r="F166" s="13">
        <f t="shared" si="53"/>
        <v>21.325459350000003</v>
      </c>
      <c r="G166" s="14">
        <f t="shared" si="54"/>
        <v>762.623055342258</v>
      </c>
      <c r="H166" s="49">
        <v>10.9</v>
      </c>
      <c r="I166" s="49">
        <v>6.5</v>
      </c>
      <c r="J166" s="50">
        <f t="shared" si="48"/>
        <v>70.850000000000009</v>
      </c>
      <c r="K166" s="8" t="s">
        <v>9</v>
      </c>
      <c r="L166" s="8" t="s">
        <v>21</v>
      </c>
      <c r="M166" s="8" t="s">
        <v>9</v>
      </c>
      <c r="N166" s="8" t="s">
        <v>21</v>
      </c>
      <c r="O166" s="8" t="s">
        <v>9</v>
      </c>
      <c r="P166" s="57" t="s">
        <v>21</v>
      </c>
      <c r="Q166" s="25" t="s">
        <v>21</v>
      </c>
      <c r="R166" s="67">
        <f>S166/8</f>
        <v>41.25</v>
      </c>
      <c r="S166" s="68">
        <v>330</v>
      </c>
    </row>
    <row r="167" spans="1:19" x14ac:dyDescent="0.25">
      <c r="A167" s="6" t="s">
        <v>28</v>
      </c>
      <c r="B167" s="8" t="s">
        <v>101</v>
      </c>
      <c r="C167" s="12" t="str">
        <f t="shared" si="46"/>
        <v>3 Mills Studios: Studio 2</v>
      </c>
      <c r="D167" s="68">
        <v>1320</v>
      </c>
      <c r="E167" s="13">
        <f t="shared" si="52"/>
        <v>38.057742840000003</v>
      </c>
      <c r="F167" s="13">
        <f t="shared" si="53"/>
        <v>22.637795310000001</v>
      </c>
      <c r="G167" s="14">
        <f t="shared" si="54"/>
        <v>861.54339237253816</v>
      </c>
      <c r="H167" s="50">
        <v>11.6</v>
      </c>
      <c r="I167" s="50">
        <v>6.9</v>
      </c>
      <c r="J167" s="50">
        <f t="shared" si="48"/>
        <v>80.040000000000006</v>
      </c>
      <c r="K167" s="8" t="s">
        <v>21</v>
      </c>
      <c r="L167" s="8" t="s">
        <v>21</v>
      </c>
      <c r="M167" s="8" t="s">
        <v>21</v>
      </c>
      <c r="N167" s="8" t="s">
        <v>21</v>
      </c>
      <c r="O167" s="8" t="s">
        <v>21</v>
      </c>
      <c r="P167" s="57" t="s">
        <v>21</v>
      </c>
      <c r="Q167" s="25" t="s">
        <v>21</v>
      </c>
      <c r="R167" s="67">
        <f>S167/8</f>
        <v>41.25</v>
      </c>
      <c r="S167" s="68">
        <v>330</v>
      </c>
    </row>
    <row r="168" spans="1:19" x14ac:dyDescent="0.25">
      <c r="A168" s="6" t="s">
        <v>361</v>
      </c>
      <c r="B168" s="25" t="s">
        <v>367</v>
      </c>
      <c r="C168" s="12" t="str">
        <f t="shared" si="46"/>
        <v>RADA: Max Reinhart</v>
      </c>
      <c r="D168" s="71">
        <f t="shared" ref="D168:D180" si="55">S168*5</f>
        <v>1320</v>
      </c>
      <c r="E168" s="23">
        <f t="shared" si="52"/>
        <v>40.68241476</v>
      </c>
      <c r="F168" s="23">
        <f t="shared" si="53"/>
        <v>17.06036748</v>
      </c>
      <c r="G168" s="23">
        <f t="shared" si="54"/>
        <v>694.05694577937606</v>
      </c>
      <c r="H168" s="50">
        <v>12.4</v>
      </c>
      <c r="I168" s="50">
        <v>5.2</v>
      </c>
      <c r="J168" s="50">
        <f t="shared" si="48"/>
        <v>64.48</v>
      </c>
      <c r="K168" s="25" t="s">
        <v>21</v>
      </c>
      <c r="L168" s="8" t="s">
        <v>21</v>
      </c>
      <c r="M168" s="8" t="s">
        <v>9</v>
      </c>
      <c r="N168" s="8" t="s">
        <v>21</v>
      </c>
      <c r="O168" s="8" t="s">
        <v>9</v>
      </c>
      <c r="P168" s="8" t="s">
        <v>9</v>
      </c>
      <c r="Q168" s="8" t="s">
        <v>21</v>
      </c>
      <c r="R168" s="62">
        <v>36</v>
      </c>
      <c r="S168" s="62">
        <v>264</v>
      </c>
    </row>
    <row r="169" spans="1:19" x14ac:dyDescent="0.25">
      <c r="A169" s="6" t="s">
        <v>361</v>
      </c>
      <c r="B169" s="25" t="s">
        <v>368</v>
      </c>
      <c r="C169" s="12" t="str">
        <f t="shared" si="46"/>
        <v>RADA: AR2</v>
      </c>
      <c r="D169" s="71">
        <f t="shared" si="55"/>
        <v>1320</v>
      </c>
      <c r="E169" s="23">
        <f t="shared" si="52"/>
        <v>40.68241476</v>
      </c>
      <c r="F169" s="23">
        <f t="shared" si="53"/>
        <v>16.076115510000001</v>
      </c>
      <c r="G169" s="23">
        <f t="shared" si="54"/>
        <v>654.01519890748898</v>
      </c>
      <c r="H169" s="50">
        <v>12.4</v>
      </c>
      <c r="I169" s="50">
        <v>4.9000000000000004</v>
      </c>
      <c r="J169" s="50">
        <f t="shared" si="48"/>
        <v>60.760000000000005</v>
      </c>
      <c r="K169" s="8" t="s">
        <v>21</v>
      </c>
      <c r="L169" s="8" t="s">
        <v>21</v>
      </c>
      <c r="M169" s="8" t="s">
        <v>9</v>
      </c>
      <c r="N169" s="8" t="s">
        <v>21</v>
      </c>
      <c r="O169" s="8" t="s">
        <v>9</v>
      </c>
      <c r="P169" s="8" t="s">
        <v>9</v>
      </c>
      <c r="Q169" s="8" t="s">
        <v>21</v>
      </c>
      <c r="R169" s="62">
        <v>36</v>
      </c>
      <c r="S169" s="62">
        <v>264</v>
      </c>
    </row>
    <row r="170" spans="1:19" x14ac:dyDescent="0.25">
      <c r="A170" s="6" t="s">
        <v>361</v>
      </c>
      <c r="B170" s="25" t="s">
        <v>370</v>
      </c>
      <c r="C170" s="12" t="str">
        <f t="shared" si="46"/>
        <v>RADA: Max Rayne</v>
      </c>
      <c r="D170" s="71">
        <f t="shared" si="55"/>
        <v>1320</v>
      </c>
      <c r="E170" s="23">
        <f t="shared" si="52"/>
        <v>41.010498750000004</v>
      </c>
      <c r="F170" s="23">
        <f t="shared" si="53"/>
        <v>17.716535460000003</v>
      </c>
      <c r="G170" s="23">
        <f t="shared" si="54"/>
        <v>726.56395533666091</v>
      </c>
      <c r="H170" s="50">
        <v>12.5</v>
      </c>
      <c r="I170" s="50">
        <v>5.4</v>
      </c>
      <c r="J170" s="50">
        <f t="shared" si="48"/>
        <v>67.5</v>
      </c>
      <c r="K170" s="8" t="s">
        <v>21</v>
      </c>
      <c r="L170" s="8" t="s">
        <v>21</v>
      </c>
      <c r="M170" s="8" t="s">
        <v>9</v>
      </c>
      <c r="N170" s="8" t="s">
        <v>21</v>
      </c>
      <c r="O170" s="8" t="s">
        <v>9</v>
      </c>
      <c r="P170" s="8" t="s">
        <v>9</v>
      </c>
      <c r="Q170" s="8" t="s">
        <v>21</v>
      </c>
      <c r="R170" s="62">
        <v>36</v>
      </c>
      <c r="S170" s="62">
        <v>264</v>
      </c>
    </row>
    <row r="171" spans="1:19" x14ac:dyDescent="0.25">
      <c r="A171" s="6" t="s">
        <v>361</v>
      </c>
      <c r="B171" s="25" t="s">
        <v>371</v>
      </c>
      <c r="C171" s="12" t="str">
        <f t="shared" si="46"/>
        <v>RADA: Ellen Terry</v>
      </c>
      <c r="D171" s="71">
        <f t="shared" si="55"/>
        <v>1320</v>
      </c>
      <c r="E171" s="23">
        <f t="shared" si="52"/>
        <v>26.246719200000001</v>
      </c>
      <c r="F171" s="23">
        <f t="shared" si="53"/>
        <v>31.824147029999999</v>
      </c>
      <c r="G171" s="23">
        <f t="shared" si="54"/>
        <v>835.279450875924</v>
      </c>
      <c r="H171" s="50">
        <v>8</v>
      </c>
      <c r="I171" s="50">
        <v>9.6999999999999993</v>
      </c>
      <c r="J171" s="50">
        <f t="shared" si="48"/>
        <v>77.599999999999994</v>
      </c>
      <c r="K171" s="8" t="s">
        <v>21</v>
      </c>
      <c r="L171" s="8" t="s">
        <v>21</v>
      </c>
      <c r="M171" s="8" t="s">
        <v>9</v>
      </c>
      <c r="N171" s="8" t="s">
        <v>21</v>
      </c>
      <c r="O171" s="8" t="s">
        <v>9</v>
      </c>
      <c r="P171" s="8" t="s">
        <v>9</v>
      </c>
      <c r="Q171" s="8" t="s">
        <v>21</v>
      </c>
      <c r="R171" s="62">
        <v>36</v>
      </c>
      <c r="S171" s="62">
        <v>264</v>
      </c>
    </row>
    <row r="172" spans="1:19" x14ac:dyDescent="0.25">
      <c r="A172" s="6" t="s">
        <v>361</v>
      </c>
      <c r="B172" s="25" t="s">
        <v>372</v>
      </c>
      <c r="C172" s="12" t="str">
        <f t="shared" si="46"/>
        <v>RADA: Henry Irving</v>
      </c>
      <c r="D172" s="71">
        <f t="shared" si="55"/>
        <v>1320</v>
      </c>
      <c r="E172" s="23">
        <f t="shared" si="52"/>
        <v>27.230971170000004</v>
      </c>
      <c r="F172" s="23">
        <f t="shared" si="53"/>
        <v>31.824147029999999</v>
      </c>
      <c r="G172" s="23">
        <f t="shared" si="54"/>
        <v>866.60243028377124</v>
      </c>
      <c r="H172" s="50">
        <v>8.3000000000000007</v>
      </c>
      <c r="I172" s="50">
        <v>9.6999999999999993</v>
      </c>
      <c r="J172" s="50">
        <f t="shared" si="48"/>
        <v>80.510000000000005</v>
      </c>
      <c r="K172" s="8" t="s">
        <v>21</v>
      </c>
      <c r="L172" s="8" t="s">
        <v>21</v>
      </c>
      <c r="M172" s="8" t="s">
        <v>9</v>
      </c>
      <c r="N172" s="8" t="s">
        <v>21</v>
      </c>
      <c r="O172" s="8" t="s">
        <v>9</v>
      </c>
      <c r="P172" s="8" t="s">
        <v>9</v>
      </c>
      <c r="Q172" s="8" t="s">
        <v>21</v>
      </c>
      <c r="R172" s="62">
        <v>36</v>
      </c>
      <c r="S172" s="62">
        <v>264</v>
      </c>
    </row>
    <row r="173" spans="1:19" x14ac:dyDescent="0.25">
      <c r="A173" s="6" t="s">
        <v>361</v>
      </c>
      <c r="B173" s="25" t="s">
        <v>375</v>
      </c>
      <c r="C173" s="12" t="str">
        <f t="shared" ref="C173:C204" si="56">A173&amp;": "&amp;B173</f>
        <v>RADA: Sarah Siddons</v>
      </c>
      <c r="D173" s="71">
        <f t="shared" si="55"/>
        <v>1320</v>
      </c>
      <c r="E173" s="23">
        <f t="shared" si="52"/>
        <v>30.643044666000002</v>
      </c>
      <c r="F173" s="23">
        <f t="shared" si="53"/>
        <v>31.824147029999999</v>
      </c>
      <c r="G173" s="23">
        <f t="shared" si="54"/>
        <v>975.18875889764126</v>
      </c>
      <c r="H173" s="50">
        <v>9.34</v>
      </c>
      <c r="I173" s="50">
        <v>9.6999999999999993</v>
      </c>
      <c r="J173" s="50">
        <f t="shared" si="48"/>
        <v>90.597999999999999</v>
      </c>
      <c r="K173" s="8" t="s">
        <v>21</v>
      </c>
      <c r="L173" s="8" t="s">
        <v>21</v>
      </c>
      <c r="M173" s="8" t="s">
        <v>9</v>
      </c>
      <c r="N173" s="8" t="s">
        <v>21</v>
      </c>
      <c r="O173" s="8" t="s">
        <v>9</v>
      </c>
      <c r="P173" s="8" t="s">
        <v>9</v>
      </c>
      <c r="Q173" s="8" t="s">
        <v>21</v>
      </c>
      <c r="R173" s="62">
        <v>36</v>
      </c>
      <c r="S173" s="62">
        <v>264</v>
      </c>
    </row>
    <row r="174" spans="1:19" x14ac:dyDescent="0.25">
      <c r="A174" s="6" t="s">
        <v>361</v>
      </c>
      <c r="B174" s="25" t="s">
        <v>376</v>
      </c>
      <c r="C174" s="12" t="str">
        <f t="shared" si="56"/>
        <v>RADA: David Garrick</v>
      </c>
      <c r="D174" s="71">
        <f t="shared" si="55"/>
        <v>1320</v>
      </c>
      <c r="E174" s="23">
        <f t="shared" si="52"/>
        <v>28.215223139999999</v>
      </c>
      <c r="F174" s="23">
        <f t="shared" si="53"/>
        <v>31.16797905</v>
      </c>
      <c r="G174" s="23">
        <f t="shared" si="54"/>
        <v>879.41148371859515</v>
      </c>
      <c r="H174" s="50">
        <v>8.6</v>
      </c>
      <c r="I174" s="50">
        <v>9.5</v>
      </c>
      <c r="J174" s="50">
        <f t="shared" si="48"/>
        <v>81.7</v>
      </c>
      <c r="K174" s="8" t="s">
        <v>21</v>
      </c>
      <c r="L174" s="8" t="s">
        <v>21</v>
      </c>
      <c r="M174" s="8" t="s">
        <v>9</v>
      </c>
      <c r="N174" s="8" t="s">
        <v>21</v>
      </c>
      <c r="O174" s="8" t="s">
        <v>21</v>
      </c>
      <c r="P174" s="8" t="s">
        <v>9</v>
      </c>
      <c r="Q174" s="8" t="s">
        <v>21</v>
      </c>
      <c r="R174" s="62">
        <v>36</v>
      </c>
      <c r="S174" s="62">
        <v>264</v>
      </c>
    </row>
    <row r="175" spans="1:19" x14ac:dyDescent="0.25">
      <c r="A175" s="6" t="s">
        <v>361</v>
      </c>
      <c r="B175" s="25" t="s">
        <v>380</v>
      </c>
      <c r="C175" s="12" t="str">
        <f t="shared" si="56"/>
        <v>RADA: Training Suite</v>
      </c>
      <c r="D175" s="71">
        <f t="shared" si="55"/>
        <v>1320</v>
      </c>
      <c r="E175" s="23">
        <f t="shared" si="52"/>
        <v>26.246719200000001</v>
      </c>
      <c r="F175" s="23">
        <f t="shared" si="53"/>
        <v>24.606299249999999</v>
      </c>
      <c r="G175" s="23">
        <f t="shared" si="54"/>
        <v>645.83462696592062</v>
      </c>
      <c r="H175" s="50">
        <v>8</v>
      </c>
      <c r="I175" s="50">
        <v>7.5</v>
      </c>
      <c r="J175" s="50">
        <f t="shared" si="48"/>
        <v>60</v>
      </c>
      <c r="K175" s="8" t="s">
        <v>21</v>
      </c>
      <c r="L175" s="8" t="s">
        <v>21</v>
      </c>
      <c r="M175" s="8" t="s">
        <v>9</v>
      </c>
      <c r="N175" s="8" t="s">
        <v>21</v>
      </c>
      <c r="O175" s="8" t="s">
        <v>9</v>
      </c>
      <c r="P175" s="8" t="s">
        <v>21</v>
      </c>
      <c r="Q175" s="8" t="s">
        <v>21</v>
      </c>
      <c r="R175" s="62">
        <v>36</v>
      </c>
      <c r="S175" s="62">
        <v>264</v>
      </c>
    </row>
    <row r="176" spans="1:19" x14ac:dyDescent="0.25">
      <c r="A176" s="6" t="s">
        <v>361</v>
      </c>
      <c r="B176" s="25" t="s">
        <v>89</v>
      </c>
      <c r="C176" s="12" t="str">
        <f t="shared" si="56"/>
        <v>RADA: Studio 3</v>
      </c>
      <c r="D176" s="71">
        <f t="shared" si="55"/>
        <v>1320</v>
      </c>
      <c r="E176" s="23">
        <f t="shared" si="52"/>
        <v>22.965879300000001</v>
      </c>
      <c r="F176" s="23">
        <f t="shared" si="53"/>
        <v>19.685039400000001</v>
      </c>
      <c r="G176" s="23">
        <f t="shared" si="54"/>
        <v>452.08423887614447</v>
      </c>
      <c r="H176" s="50">
        <v>7</v>
      </c>
      <c r="I176" s="50">
        <v>6</v>
      </c>
      <c r="J176" s="50">
        <f t="shared" si="48"/>
        <v>42</v>
      </c>
      <c r="K176" s="8" t="s">
        <v>21</v>
      </c>
      <c r="L176" s="8" t="s">
        <v>21</v>
      </c>
      <c r="M176" s="8" t="s">
        <v>21</v>
      </c>
      <c r="N176" s="8" t="s">
        <v>21</v>
      </c>
      <c r="O176" s="8" t="s">
        <v>21</v>
      </c>
      <c r="P176" s="8" t="s">
        <v>9</v>
      </c>
      <c r="Q176" s="8" t="s">
        <v>21</v>
      </c>
      <c r="R176" s="62">
        <v>36</v>
      </c>
      <c r="S176" s="62">
        <v>264</v>
      </c>
    </row>
    <row r="177" spans="1:19" x14ac:dyDescent="0.25">
      <c r="A177" s="6" t="s">
        <v>361</v>
      </c>
      <c r="B177" s="25" t="s">
        <v>383</v>
      </c>
      <c r="C177" s="12" t="str">
        <f t="shared" si="56"/>
        <v>RADA: Nancy Diguid Room</v>
      </c>
      <c r="D177" s="71">
        <f t="shared" si="55"/>
        <v>1320</v>
      </c>
      <c r="E177" s="23">
        <f t="shared" si="52"/>
        <v>22.965879300000001</v>
      </c>
      <c r="F177" s="23">
        <f t="shared" si="53"/>
        <v>9.8425197000000004</v>
      </c>
      <c r="G177" s="23">
        <f t="shared" si="54"/>
        <v>226.04211943807223</v>
      </c>
      <c r="H177" s="50">
        <v>7</v>
      </c>
      <c r="I177" s="50">
        <v>3</v>
      </c>
      <c r="J177" s="50">
        <f t="shared" ref="J177:J208" si="57">H177*I177</f>
        <v>21</v>
      </c>
      <c r="K177" s="8" t="s">
        <v>21</v>
      </c>
      <c r="L177" s="8" t="s">
        <v>21</v>
      </c>
      <c r="M177" s="8" t="s">
        <v>21</v>
      </c>
      <c r="N177" s="8" t="s">
        <v>21</v>
      </c>
      <c r="O177" s="8" t="s">
        <v>21</v>
      </c>
      <c r="P177" s="8" t="s">
        <v>21</v>
      </c>
      <c r="Q177" s="8" t="s">
        <v>21</v>
      </c>
      <c r="R177" s="62">
        <v>36</v>
      </c>
      <c r="S177" s="62">
        <v>264</v>
      </c>
    </row>
    <row r="178" spans="1:19" x14ac:dyDescent="0.25">
      <c r="A178" s="6" t="s">
        <v>420</v>
      </c>
      <c r="B178" s="25" t="s">
        <v>589</v>
      </c>
      <c r="C178" s="12" t="str">
        <f t="shared" si="56"/>
        <v>Diorama Arts Studios: Sunrise Room</v>
      </c>
      <c r="D178" s="71">
        <f t="shared" si="55"/>
        <v>1400</v>
      </c>
      <c r="E178" s="13">
        <v>33</v>
      </c>
      <c r="F178" s="13">
        <f>I178*3.2808399</f>
        <v>27.887139150000003</v>
      </c>
      <c r="G178" s="14">
        <f t="shared" si="54"/>
        <v>920.27559195000015</v>
      </c>
      <c r="H178" s="50">
        <v>10</v>
      </c>
      <c r="I178" s="50">
        <v>8.5</v>
      </c>
      <c r="J178" s="50">
        <f t="shared" si="57"/>
        <v>85</v>
      </c>
      <c r="K178" s="8" t="s">
        <v>9</v>
      </c>
      <c r="L178" s="8" t="s">
        <v>21</v>
      </c>
      <c r="M178" s="8" t="s">
        <v>21</v>
      </c>
      <c r="N178" s="8" t="s">
        <v>21</v>
      </c>
      <c r="O178" s="8" t="s">
        <v>21</v>
      </c>
      <c r="P178" s="8" t="s">
        <v>21</v>
      </c>
      <c r="Q178" s="8" t="s">
        <v>21</v>
      </c>
      <c r="R178" s="71">
        <f>S178/8</f>
        <v>35</v>
      </c>
      <c r="S178" s="62">
        <v>280</v>
      </c>
    </row>
    <row r="179" spans="1:19" x14ac:dyDescent="0.25">
      <c r="A179" s="21" t="s">
        <v>148</v>
      </c>
      <c r="B179" s="21" t="s">
        <v>69</v>
      </c>
      <c r="C179" s="12" t="str">
        <f t="shared" si="56"/>
        <v>Dragon Hall: Purple Room</v>
      </c>
      <c r="D179" s="71">
        <f t="shared" si="55"/>
        <v>1400</v>
      </c>
      <c r="E179" s="12">
        <v>17</v>
      </c>
      <c r="F179" s="12">
        <v>14.1</v>
      </c>
      <c r="G179" s="17">
        <f t="shared" si="54"/>
        <v>239.7</v>
      </c>
      <c r="H179" s="37">
        <v>5.2</v>
      </c>
      <c r="I179" s="37">
        <v>4.3</v>
      </c>
      <c r="J179" s="37">
        <f t="shared" si="57"/>
        <v>22.36</v>
      </c>
      <c r="K179" s="23" t="s">
        <v>9</v>
      </c>
      <c r="L179" s="23" t="s">
        <v>21</v>
      </c>
      <c r="M179" s="23" t="s">
        <v>9</v>
      </c>
      <c r="N179" s="23" t="s">
        <v>21</v>
      </c>
      <c r="O179" s="23" t="s">
        <v>21</v>
      </c>
      <c r="P179" s="23" t="s">
        <v>21</v>
      </c>
      <c r="Q179" s="23" t="s">
        <v>21</v>
      </c>
      <c r="R179" s="71">
        <f>S179/8</f>
        <v>35</v>
      </c>
      <c r="S179" s="74">
        <v>280</v>
      </c>
    </row>
    <row r="180" spans="1:19" x14ac:dyDescent="0.25">
      <c r="A180" s="6" t="s">
        <v>479</v>
      </c>
      <c r="B180" s="8" t="s">
        <v>108</v>
      </c>
      <c r="C180" s="12" t="str">
        <f t="shared" si="56"/>
        <v>Pembroke House Hall: Lower Hall</v>
      </c>
      <c r="D180" s="71">
        <f t="shared" si="55"/>
        <v>1400</v>
      </c>
      <c r="E180" s="13">
        <f t="shared" ref="E180:E193" si="58">H180*3.2808399</f>
        <v>39.370078800000002</v>
      </c>
      <c r="F180" s="13">
        <f t="shared" ref="F180:F193" si="59">I180*3.2808399</f>
        <v>49.212598499999999</v>
      </c>
      <c r="G180" s="14">
        <f t="shared" si="54"/>
        <v>1937.5038808977617</v>
      </c>
      <c r="H180" s="50">
        <v>12</v>
      </c>
      <c r="I180" s="50">
        <v>15</v>
      </c>
      <c r="J180" s="50">
        <f t="shared" si="57"/>
        <v>180</v>
      </c>
      <c r="K180" s="8" t="s">
        <v>21</v>
      </c>
      <c r="L180" s="8" t="s">
        <v>21</v>
      </c>
      <c r="M180" s="8" t="s">
        <v>21</v>
      </c>
      <c r="N180" s="8" t="s">
        <v>21</v>
      </c>
      <c r="O180" s="8" t="s">
        <v>9</v>
      </c>
      <c r="P180" s="8" t="s">
        <v>21</v>
      </c>
      <c r="Q180" s="8" t="s">
        <v>21</v>
      </c>
      <c r="R180" s="62">
        <v>35</v>
      </c>
      <c r="S180" s="71">
        <f>R180*8</f>
        <v>280</v>
      </c>
    </row>
    <row r="181" spans="1:19" x14ac:dyDescent="0.25">
      <c r="A181" s="6" t="s">
        <v>757</v>
      </c>
      <c r="B181" s="6" t="s">
        <v>757</v>
      </c>
      <c r="C181" s="21" t="str">
        <f t="shared" si="56"/>
        <v>Anonymous: Anonymous</v>
      </c>
      <c r="D181" s="62">
        <v>1440</v>
      </c>
      <c r="E181" s="13">
        <f t="shared" si="58"/>
        <v>70.538057850000001</v>
      </c>
      <c r="F181" s="13">
        <f t="shared" si="59"/>
        <v>59.383202190000006</v>
      </c>
      <c r="G181" s="54">
        <f t="shared" si="54"/>
        <v>4188.7757513964671</v>
      </c>
      <c r="H181" s="51">
        <v>21.5</v>
      </c>
      <c r="I181" s="51">
        <v>18.100000000000001</v>
      </c>
      <c r="J181" s="51">
        <f t="shared" si="57"/>
        <v>389.15000000000003</v>
      </c>
      <c r="K181" s="25" t="s">
        <v>21</v>
      </c>
      <c r="L181" s="25" t="s">
        <v>21</v>
      </c>
      <c r="M181" s="25" t="s">
        <v>21</v>
      </c>
      <c r="N181" s="25" t="s">
        <v>21</v>
      </c>
      <c r="O181" s="21" t="s">
        <v>9</v>
      </c>
      <c r="P181" s="25" t="s">
        <v>21</v>
      </c>
      <c r="Q181" s="25" t="s">
        <v>21</v>
      </c>
      <c r="R181" s="62">
        <v>72</v>
      </c>
      <c r="S181" s="62">
        <v>450</v>
      </c>
    </row>
    <row r="182" spans="1:19" x14ac:dyDescent="0.25">
      <c r="A182" s="21" t="s">
        <v>331</v>
      </c>
      <c r="B182" s="12" t="s">
        <v>92</v>
      </c>
      <c r="C182" s="12" t="str">
        <f t="shared" si="56"/>
        <v>Pineapple: Studio 5</v>
      </c>
      <c r="D182" s="71">
        <f>S182*5</f>
        <v>1440</v>
      </c>
      <c r="E182" s="23">
        <f t="shared" si="58"/>
        <v>19.685039400000001</v>
      </c>
      <c r="F182" s="23">
        <f t="shared" si="59"/>
        <v>26.246719200000001</v>
      </c>
      <c r="G182" s="23">
        <f t="shared" si="54"/>
        <v>516.66770157273652</v>
      </c>
      <c r="H182" s="37">
        <v>6</v>
      </c>
      <c r="I182" s="37">
        <v>8</v>
      </c>
      <c r="J182" s="37">
        <f t="shared" si="57"/>
        <v>48</v>
      </c>
      <c r="K182" s="12" t="s">
        <v>21</v>
      </c>
      <c r="L182" s="12" t="s">
        <v>21</v>
      </c>
      <c r="M182" s="12" t="s">
        <v>9</v>
      </c>
      <c r="N182" s="12" t="s">
        <v>21</v>
      </c>
      <c r="O182" s="12" t="s">
        <v>9</v>
      </c>
      <c r="P182" s="12" t="s">
        <v>9</v>
      </c>
      <c r="Q182" s="12" t="s">
        <v>9</v>
      </c>
      <c r="R182" s="62">
        <v>36</v>
      </c>
      <c r="S182" s="71">
        <f t="shared" ref="S182:S187" si="60">R182*8</f>
        <v>288</v>
      </c>
    </row>
    <row r="183" spans="1:19" x14ac:dyDescent="0.25">
      <c r="A183" s="21" t="s">
        <v>331</v>
      </c>
      <c r="B183" s="12" t="s">
        <v>161</v>
      </c>
      <c r="C183" s="12" t="str">
        <f t="shared" si="56"/>
        <v>Pineapple: Studio 6</v>
      </c>
      <c r="D183" s="71">
        <f>S183*5</f>
        <v>1440</v>
      </c>
      <c r="E183" s="23">
        <f t="shared" si="58"/>
        <v>19.685039400000001</v>
      </c>
      <c r="F183" s="23">
        <f t="shared" si="59"/>
        <v>26.246719200000001</v>
      </c>
      <c r="G183" s="23">
        <f t="shared" si="54"/>
        <v>516.66770157273652</v>
      </c>
      <c r="H183" s="37">
        <v>6</v>
      </c>
      <c r="I183" s="37">
        <v>8</v>
      </c>
      <c r="J183" s="37">
        <f t="shared" si="57"/>
        <v>48</v>
      </c>
      <c r="K183" s="12" t="s">
        <v>21</v>
      </c>
      <c r="L183" s="12" t="s">
        <v>21</v>
      </c>
      <c r="M183" s="12" t="s">
        <v>9</v>
      </c>
      <c r="N183" s="12" t="s">
        <v>21</v>
      </c>
      <c r="O183" s="12" t="s">
        <v>9</v>
      </c>
      <c r="P183" s="12" t="s">
        <v>9</v>
      </c>
      <c r="Q183" s="12" t="s">
        <v>9</v>
      </c>
      <c r="R183" s="62">
        <v>36</v>
      </c>
      <c r="S183" s="71">
        <f t="shared" si="60"/>
        <v>288</v>
      </c>
    </row>
    <row r="184" spans="1:19" x14ac:dyDescent="0.25">
      <c r="A184" s="6" t="s">
        <v>702</v>
      </c>
      <c r="B184" s="25" t="s">
        <v>708</v>
      </c>
      <c r="C184" s="12" t="str">
        <f t="shared" si="56"/>
        <v>Rooms at the Arts: Front Room</v>
      </c>
      <c r="D184" s="62">
        <f>1200*1.2</f>
        <v>1440</v>
      </c>
      <c r="E184" s="23">
        <f t="shared" si="58"/>
        <v>35.334645723000001</v>
      </c>
      <c r="F184" s="23">
        <f t="shared" si="59"/>
        <v>22.637795310000001</v>
      </c>
      <c r="G184" s="23">
        <f t="shared" si="54"/>
        <v>799.89847722864101</v>
      </c>
      <c r="H184" s="50">
        <v>10.77</v>
      </c>
      <c r="I184" s="50">
        <v>6.9</v>
      </c>
      <c r="J184" s="50">
        <f t="shared" si="57"/>
        <v>74.313000000000002</v>
      </c>
      <c r="K184" s="25" t="s">
        <v>21</v>
      </c>
      <c r="L184" s="25" t="s">
        <v>21</v>
      </c>
      <c r="M184" s="25" t="s">
        <v>21</v>
      </c>
      <c r="N184" s="25" t="s">
        <v>21</v>
      </c>
      <c r="O184" s="25" t="s">
        <v>21</v>
      </c>
      <c r="P184" s="25" t="s">
        <v>21</v>
      </c>
      <c r="Q184" s="25" t="s">
        <v>21</v>
      </c>
      <c r="R184" s="62">
        <f>30*1.2</f>
        <v>36</v>
      </c>
      <c r="S184" s="71">
        <f t="shared" si="60"/>
        <v>288</v>
      </c>
    </row>
    <row r="185" spans="1:19" x14ac:dyDescent="0.25">
      <c r="A185" s="6" t="s">
        <v>702</v>
      </c>
      <c r="B185" s="25" t="s">
        <v>709</v>
      </c>
      <c r="C185" s="12" t="str">
        <f t="shared" si="56"/>
        <v>Rooms at the Arts: Pigeon Loft</v>
      </c>
      <c r="D185" s="62">
        <f>1200*1.2</f>
        <v>1440</v>
      </c>
      <c r="E185" s="23">
        <f t="shared" si="58"/>
        <v>22.965879300000001</v>
      </c>
      <c r="F185" s="23">
        <f t="shared" si="59"/>
        <v>34.940944935000005</v>
      </c>
      <c r="G185" s="23">
        <f t="shared" si="54"/>
        <v>802.44952400515649</v>
      </c>
      <c r="H185" s="50">
        <v>7</v>
      </c>
      <c r="I185" s="50">
        <v>10.65</v>
      </c>
      <c r="J185" s="50">
        <f t="shared" si="57"/>
        <v>74.55</v>
      </c>
      <c r="K185" s="25" t="s">
        <v>21</v>
      </c>
      <c r="L185" s="25" t="s">
        <v>21</v>
      </c>
      <c r="M185" s="25" t="s">
        <v>21</v>
      </c>
      <c r="N185" s="25" t="s">
        <v>21</v>
      </c>
      <c r="O185" s="25" t="s">
        <v>21</v>
      </c>
      <c r="P185" s="25" t="s">
        <v>21</v>
      </c>
      <c r="Q185" s="25" t="s">
        <v>21</v>
      </c>
      <c r="R185" s="62">
        <f>30*1.2</f>
        <v>36</v>
      </c>
      <c r="S185" s="71">
        <f t="shared" si="60"/>
        <v>288</v>
      </c>
    </row>
    <row r="186" spans="1:19" x14ac:dyDescent="0.25">
      <c r="A186" s="6" t="s">
        <v>710</v>
      </c>
      <c r="B186" s="25" t="s">
        <v>717</v>
      </c>
      <c r="C186" s="12" t="str">
        <f t="shared" si="56"/>
        <v>Royal Academy of Dance: Bedells</v>
      </c>
      <c r="D186" s="71">
        <f>S186*5</f>
        <v>1440</v>
      </c>
      <c r="E186" s="23">
        <f t="shared" si="58"/>
        <v>20.997375360000003</v>
      </c>
      <c r="F186" s="23">
        <f t="shared" si="59"/>
        <v>47.90026254</v>
      </c>
      <c r="G186" s="23">
        <f t="shared" si="54"/>
        <v>1005.7797923949272</v>
      </c>
      <c r="H186" s="50">
        <v>6.4</v>
      </c>
      <c r="I186" s="50">
        <v>14.6</v>
      </c>
      <c r="J186" s="50">
        <f t="shared" si="57"/>
        <v>93.44</v>
      </c>
      <c r="K186" s="25" t="s">
        <v>9</v>
      </c>
      <c r="L186" s="25" t="s">
        <v>9</v>
      </c>
      <c r="M186" s="25" t="s">
        <v>9</v>
      </c>
      <c r="N186" s="25" t="s">
        <v>21</v>
      </c>
      <c r="O186" s="25" t="s">
        <v>9</v>
      </c>
      <c r="P186" s="25" t="s">
        <v>21</v>
      </c>
      <c r="Q186" s="25" t="s">
        <v>9</v>
      </c>
      <c r="R186" s="62">
        <v>36</v>
      </c>
      <c r="S186" s="71">
        <f t="shared" si="60"/>
        <v>288</v>
      </c>
    </row>
    <row r="187" spans="1:19" x14ac:dyDescent="0.25">
      <c r="A187" s="6" t="s">
        <v>710</v>
      </c>
      <c r="B187" s="25" t="s">
        <v>718</v>
      </c>
      <c r="C187" s="12" t="str">
        <f t="shared" si="56"/>
        <v>Royal Academy of Dance: Benesh</v>
      </c>
      <c r="D187" s="71">
        <f>S187*5</f>
        <v>1440</v>
      </c>
      <c r="E187" s="23">
        <f t="shared" si="58"/>
        <v>20.997375360000003</v>
      </c>
      <c r="F187" s="23">
        <f t="shared" si="59"/>
        <v>47.90026254</v>
      </c>
      <c r="G187" s="23">
        <f t="shared" si="54"/>
        <v>1005.7797923949272</v>
      </c>
      <c r="H187" s="50">
        <v>6.4</v>
      </c>
      <c r="I187" s="50">
        <v>14.6</v>
      </c>
      <c r="J187" s="50">
        <f t="shared" si="57"/>
        <v>93.44</v>
      </c>
      <c r="K187" s="25" t="s">
        <v>9</v>
      </c>
      <c r="L187" s="25" t="s">
        <v>9</v>
      </c>
      <c r="M187" s="25" t="s">
        <v>9</v>
      </c>
      <c r="N187" s="25" t="s">
        <v>21</v>
      </c>
      <c r="O187" s="25" t="s">
        <v>9</v>
      </c>
      <c r="P187" s="25" t="s">
        <v>21</v>
      </c>
      <c r="Q187" s="25" t="s">
        <v>9</v>
      </c>
      <c r="R187" s="62">
        <v>36</v>
      </c>
      <c r="S187" s="71">
        <f t="shared" si="60"/>
        <v>288</v>
      </c>
    </row>
    <row r="188" spans="1:19" x14ac:dyDescent="0.25">
      <c r="A188" s="12" t="s">
        <v>153</v>
      </c>
      <c r="B188" s="21" t="s">
        <v>89</v>
      </c>
      <c r="C188" s="12" t="str">
        <f t="shared" si="56"/>
        <v>Danceworks: Studio 3</v>
      </c>
      <c r="D188" s="74">
        <v>1500</v>
      </c>
      <c r="E188" s="23">
        <f t="shared" si="58"/>
        <v>31.824147029999999</v>
      </c>
      <c r="F188" s="23">
        <f t="shared" si="59"/>
        <v>20.013123390000001</v>
      </c>
      <c r="G188" s="17">
        <f t="shared" si="54"/>
        <v>636.90058129289207</v>
      </c>
      <c r="H188" s="51">
        <v>9.6999999999999993</v>
      </c>
      <c r="I188" s="51">
        <v>6.1</v>
      </c>
      <c r="J188" s="37">
        <f t="shared" si="57"/>
        <v>59.169999999999995</v>
      </c>
      <c r="K188" s="23" t="s">
        <v>21</v>
      </c>
      <c r="L188" s="23" t="s">
        <v>21</v>
      </c>
      <c r="M188" s="23" t="s">
        <v>9</v>
      </c>
      <c r="N188" s="23" t="s">
        <v>21</v>
      </c>
      <c r="O188" s="23" t="s">
        <v>9</v>
      </c>
      <c r="P188" s="23" t="s">
        <v>9</v>
      </c>
      <c r="Q188" s="23" t="s">
        <v>9</v>
      </c>
      <c r="R188" s="74">
        <v>42</v>
      </c>
      <c r="S188" s="74">
        <v>318</v>
      </c>
    </row>
    <row r="189" spans="1:19" x14ac:dyDescent="0.25">
      <c r="A189" s="12" t="s">
        <v>153</v>
      </c>
      <c r="B189" s="21" t="s">
        <v>161</v>
      </c>
      <c r="C189" s="12" t="str">
        <f t="shared" si="56"/>
        <v>Danceworks: Studio 6</v>
      </c>
      <c r="D189" s="74">
        <v>1500</v>
      </c>
      <c r="E189" s="23">
        <f t="shared" si="58"/>
        <v>31.824147029999999</v>
      </c>
      <c r="F189" s="23">
        <f t="shared" si="59"/>
        <v>20.013123390000001</v>
      </c>
      <c r="G189" s="17">
        <f t="shared" si="54"/>
        <v>636.90058129289207</v>
      </c>
      <c r="H189" s="51">
        <v>9.6999999999999993</v>
      </c>
      <c r="I189" s="51">
        <v>6.1</v>
      </c>
      <c r="J189" s="37">
        <f t="shared" si="57"/>
        <v>59.169999999999995</v>
      </c>
      <c r="K189" s="23" t="s">
        <v>21</v>
      </c>
      <c r="L189" s="23" t="s">
        <v>21</v>
      </c>
      <c r="M189" s="23" t="s">
        <v>9</v>
      </c>
      <c r="N189" s="23" t="s">
        <v>21</v>
      </c>
      <c r="O189" s="23" t="s">
        <v>9</v>
      </c>
      <c r="P189" s="23" t="s">
        <v>9</v>
      </c>
      <c r="Q189" s="23" t="s">
        <v>9</v>
      </c>
      <c r="R189" s="74">
        <v>42</v>
      </c>
      <c r="S189" s="74">
        <v>318</v>
      </c>
    </row>
    <row r="190" spans="1:19" x14ac:dyDescent="0.25">
      <c r="A190" s="6" t="s">
        <v>361</v>
      </c>
      <c r="B190" s="25" t="s">
        <v>378</v>
      </c>
      <c r="C190" s="12" t="str">
        <f t="shared" si="56"/>
        <v>RADA: Wolfson Gielgud</v>
      </c>
      <c r="D190" s="71">
        <f t="shared" ref="D190:D195" si="61">S190*5</f>
        <v>1500</v>
      </c>
      <c r="E190" s="23">
        <f t="shared" si="58"/>
        <v>27.887139150000003</v>
      </c>
      <c r="F190" s="23">
        <f t="shared" si="59"/>
        <v>22.965879300000001</v>
      </c>
      <c r="G190" s="23">
        <f t="shared" si="54"/>
        <v>640.45267174120465</v>
      </c>
      <c r="H190" s="50">
        <v>8.5</v>
      </c>
      <c r="I190" s="50">
        <v>7</v>
      </c>
      <c r="J190" s="50">
        <f t="shared" si="57"/>
        <v>59.5</v>
      </c>
      <c r="K190" s="8" t="s">
        <v>21</v>
      </c>
      <c r="L190" s="8" t="s">
        <v>21</v>
      </c>
      <c r="M190" s="8" t="s">
        <v>9</v>
      </c>
      <c r="N190" s="8" t="s">
        <v>21</v>
      </c>
      <c r="O190" s="8" t="s">
        <v>9</v>
      </c>
      <c r="P190" s="8" t="s">
        <v>9</v>
      </c>
      <c r="Q190" s="8" t="s">
        <v>21</v>
      </c>
      <c r="R190" s="62">
        <v>42</v>
      </c>
      <c r="S190" s="62">
        <v>300</v>
      </c>
    </row>
    <row r="191" spans="1:19" x14ac:dyDescent="0.25">
      <c r="A191" s="6" t="s">
        <v>361</v>
      </c>
      <c r="B191" s="25" t="s">
        <v>100</v>
      </c>
      <c r="C191" s="12" t="str">
        <f t="shared" si="56"/>
        <v>RADA: Studio 1</v>
      </c>
      <c r="D191" s="71">
        <f t="shared" si="61"/>
        <v>1500</v>
      </c>
      <c r="E191" s="23">
        <f t="shared" si="58"/>
        <v>36.089238899999998</v>
      </c>
      <c r="F191" s="23">
        <f t="shared" si="59"/>
        <v>19.685039400000001</v>
      </c>
      <c r="G191" s="23">
        <f t="shared" si="54"/>
        <v>710.41808966251267</v>
      </c>
      <c r="H191" s="50">
        <v>11</v>
      </c>
      <c r="I191" s="50">
        <v>6</v>
      </c>
      <c r="J191" s="50">
        <f t="shared" si="57"/>
        <v>66</v>
      </c>
      <c r="K191" s="8" t="s">
        <v>21</v>
      </c>
      <c r="L191" s="8" t="s">
        <v>21</v>
      </c>
      <c r="M191" s="8" t="s">
        <v>21</v>
      </c>
      <c r="N191" s="8" t="s">
        <v>21</v>
      </c>
      <c r="O191" s="8" t="s">
        <v>21</v>
      </c>
      <c r="P191" s="8" t="s">
        <v>9</v>
      </c>
      <c r="Q191" s="8" t="s">
        <v>9</v>
      </c>
      <c r="R191" s="62">
        <v>42</v>
      </c>
      <c r="S191" s="62">
        <v>300</v>
      </c>
    </row>
    <row r="192" spans="1:19" x14ac:dyDescent="0.25">
      <c r="A192" s="6" t="s">
        <v>361</v>
      </c>
      <c r="B192" s="25" t="s">
        <v>101</v>
      </c>
      <c r="C192" s="12" t="str">
        <f t="shared" si="56"/>
        <v>RADA: Studio 2</v>
      </c>
      <c r="D192" s="71">
        <f t="shared" si="61"/>
        <v>1500</v>
      </c>
      <c r="E192" s="23">
        <f t="shared" si="58"/>
        <v>26.246719200000001</v>
      </c>
      <c r="F192" s="23">
        <f t="shared" si="59"/>
        <v>29.527559100000001</v>
      </c>
      <c r="G192" s="23">
        <f t="shared" si="54"/>
        <v>775.00155235910483</v>
      </c>
      <c r="H192" s="50">
        <v>8</v>
      </c>
      <c r="I192" s="50">
        <v>9</v>
      </c>
      <c r="J192" s="50">
        <f t="shared" si="57"/>
        <v>72</v>
      </c>
      <c r="K192" s="8" t="s">
        <v>21</v>
      </c>
      <c r="L192" s="8" t="s">
        <v>21</v>
      </c>
      <c r="M192" s="8" t="s">
        <v>21</v>
      </c>
      <c r="N192" s="8" t="s">
        <v>21</v>
      </c>
      <c r="O192" s="8" t="s">
        <v>21</v>
      </c>
      <c r="P192" s="8" t="s">
        <v>9</v>
      </c>
      <c r="Q192" s="8" t="s">
        <v>9</v>
      </c>
      <c r="R192" s="62">
        <v>42</v>
      </c>
      <c r="S192" s="62">
        <v>300</v>
      </c>
    </row>
    <row r="193" spans="1:19" x14ac:dyDescent="0.25">
      <c r="A193" s="6" t="s">
        <v>485</v>
      </c>
      <c r="B193" s="8" t="s">
        <v>491</v>
      </c>
      <c r="C193" s="12" t="str">
        <f t="shared" si="56"/>
        <v>Paddington Arts Centre: Pyramid Room</v>
      </c>
      <c r="D193" s="71">
        <f t="shared" si="61"/>
        <v>1520</v>
      </c>
      <c r="E193" s="13">
        <f t="shared" si="58"/>
        <v>30.183727080000001</v>
      </c>
      <c r="F193" s="13">
        <f t="shared" si="59"/>
        <v>29.855643090000001</v>
      </c>
      <c r="G193" s="14">
        <f t="shared" si="54"/>
        <v>901.15458282644795</v>
      </c>
      <c r="H193" s="50">
        <v>9.1999999999999993</v>
      </c>
      <c r="I193" s="50">
        <v>9.1</v>
      </c>
      <c r="J193" s="50">
        <f t="shared" si="57"/>
        <v>83.719999999999985</v>
      </c>
      <c r="K193" s="8" t="s">
        <v>21</v>
      </c>
      <c r="L193" s="8" t="s">
        <v>21</v>
      </c>
      <c r="M193" s="8" t="s">
        <v>21</v>
      </c>
      <c r="N193" s="8" t="s">
        <v>21</v>
      </c>
      <c r="O193" s="8" t="s">
        <v>21</v>
      </c>
      <c r="P193" s="8" t="s">
        <v>21</v>
      </c>
      <c r="Q193" s="8" t="s">
        <v>21</v>
      </c>
      <c r="R193" s="62">
        <v>38</v>
      </c>
      <c r="S193" s="71">
        <f>R193*8</f>
        <v>304</v>
      </c>
    </row>
    <row r="194" spans="1:19" x14ac:dyDescent="0.25">
      <c r="A194" s="21" t="s">
        <v>603</v>
      </c>
      <c r="B194" s="21" t="s">
        <v>70</v>
      </c>
      <c r="C194" s="12" t="str">
        <f t="shared" si="56"/>
        <v>Eastside Educational Trust: Studio</v>
      </c>
      <c r="D194" s="73">
        <f t="shared" si="61"/>
        <v>1600</v>
      </c>
      <c r="E194" s="23">
        <v>29</v>
      </c>
      <c r="F194" s="23">
        <v>26</v>
      </c>
      <c r="G194" s="17">
        <f t="shared" si="54"/>
        <v>754</v>
      </c>
      <c r="H194" s="37">
        <v>8.91</v>
      </c>
      <c r="I194" s="37">
        <v>7.85</v>
      </c>
      <c r="J194" s="37">
        <f t="shared" si="57"/>
        <v>69.9435</v>
      </c>
      <c r="K194" s="23" t="s">
        <v>9</v>
      </c>
      <c r="L194" s="23" t="s">
        <v>9</v>
      </c>
      <c r="M194" s="23" t="s">
        <v>9</v>
      </c>
      <c r="N194" s="23" t="s">
        <v>21</v>
      </c>
      <c r="O194" s="23" t="s">
        <v>21</v>
      </c>
      <c r="P194" s="23" t="s">
        <v>21</v>
      </c>
      <c r="Q194" s="23" t="s">
        <v>21</v>
      </c>
      <c r="R194" s="74">
        <v>40</v>
      </c>
      <c r="S194" s="73">
        <f>R194*8</f>
        <v>320</v>
      </c>
    </row>
    <row r="195" spans="1:19" x14ac:dyDescent="0.25">
      <c r="A195" s="6" t="s">
        <v>530</v>
      </c>
      <c r="B195" s="8" t="s">
        <v>165</v>
      </c>
      <c r="C195" s="12" t="str">
        <f t="shared" si="56"/>
        <v>St James' Church Piccadilly: Meeting Room</v>
      </c>
      <c r="D195" s="71">
        <f t="shared" si="61"/>
        <v>1600</v>
      </c>
      <c r="E195" s="13">
        <f>H195*3.2808399</f>
        <v>24.606299249999999</v>
      </c>
      <c r="F195" s="13">
        <f>I195*3.2808399</f>
        <v>16.404199500000001</v>
      </c>
      <c r="G195" s="14">
        <f t="shared" si="54"/>
        <v>403.64664185370037</v>
      </c>
      <c r="H195" s="50">
        <v>7.5</v>
      </c>
      <c r="I195" s="50">
        <v>5</v>
      </c>
      <c r="J195" s="50">
        <f t="shared" si="57"/>
        <v>37.5</v>
      </c>
      <c r="K195" s="8" t="s">
        <v>9</v>
      </c>
      <c r="L195" s="8" t="s">
        <v>21</v>
      </c>
      <c r="M195" s="8" t="s">
        <v>21</v>
      </c>
      <c r="N195" s="8" t="s">
        <v>21</v>
      </c>
      <c r="O195" s="8" t="s">
        <v>21</v>
      </c>
      <c r="P195" s="57" t="s">
        <v>21</v>
      </c>
      <c r="Q195" s="57" t="s">
        <v>21</v>
      </c>
      <c r="R195" s="85">
        <v>40</v>
      </c>
      <c r="S195" s="67">
        <f>R195*8</f>
        <v>320</v>
      </c>
    </row>
    <row r="196" spans="1:19" x14ac:dyDescent="0.25">
      <c r="A196" s="28" t="s">
        <v>168</v>
      </c>
      <c r="B196" s="21" t="s">
        <v>100</v>
      </c>
      <c r="C196" s="12" t="str">
        <f t="shared" si="56"/>
        <v>English Touring Theatre: Studio 1</v>
      </c>
      <c r="D196" s="62">
        <v>1620</v>
      </c>
      <c r="E196" s="12">
        <v>32</v>
      </c>
      <c r="F196" s="12">
        <v>42.5</v>
      </c>
      <c r="G196" s="17">
        <f t="shared" si="54"/>
        <v>1360</v>
      </c>
      <c r="H196" s="51">
        <v>10</v>
      </c>
      <c r="I196" s="51">
        <v>13</v>
      </c>
      <c r="J196" s="37">
        <f t="shared" si="57"/>
        <v>130</v>
      </c>
      <c r="K196" s="23" t="s">
        <v>9</v>
      </c>
      <c r="L196" s="23" t="s">
        <v>21</v>
      </c>
      <c r="M196" s="23" t="s">
        <v>21</v>
      </c>
      <c r="N196" s="23" t="s">
        <v>21</v>
      </c>
      <c r="O196" s="23" t="s">
        <v>9</v>
      </c>
      <c r="P196" s="23" t="s">
        <v>9</v>
      </c>
      <c r="Q196" s="23" t="s">
        <v>21</v>
      </c>
      <c r="R196" s="73">
        <f>S196/8</f>
        <v>42.75</v>
      </c>
      <c r="S196" s="62">
        <v>342</v>
      </c>
    </row>
    <row r="197" spans="1:19" x14ac:dyDescent="0.25">
      <c r="A197" s="21" t="s">
        <v>331</v>
      </c>
      <c r="B197" s="12" t="s">
        <v>162</v>
      </c>
      <c r="C197" s="12" t="str">
        <f t="shared" si="56"/>
        <v>Pineapple: Studio 10</v>
      </c>
      <c r="D197" s="71">
        <f>S197*5</f>
        <v>1632</v>
      </c>
      <c r="E197" s="23">
        <f>H197*3.2808399</f>
        <v>29.527559100000001</v>
      </c>
      <c r="F197" s="23">
        <f>I197*3.2808399</f>
        <v>19.685039400000001</v>
      </c>
      <c r="G197" s="23">
        <f t="shared" si="54"/>
        <v>581.25116426932857</v>
      </c>
      <c r="H197" s="37">
        <v>9</v>
      </c>
      <c r="I197" s="37">
        <v>6</v>
      </c>
      <c r="J197" s="37">
        <f t="shared" si="57"/>
        <v>54</v>
      </c>
      <c r="K197" s="12" t="s">
        <v>21</v>
      </c>
      <c r="L197" s="12" t="s">
        <v>21</v>
      </c>
      <c r="M197" s="12" t="s">
        <v>9</v>
      </c>
      <c r="N197" s="12" t="s">
        <v>21</v>
      </c>
      <c r="O197" s="12" t="s">
        <v>9</v>
      </c>
      <c r="P197" s="12" t="s">
        <v>9</v>
      </c>
      <c r="Q197" s="12" t="s">
        <v>9</v>
      </c>
      <c r="R197" s="62">
        <v>40.799999999999997</v>
      </c>
      <c r="S197" s="71">
        <f>R197*8</f>
        <v>326.39999999999998</v>
      </c>
    </row>
    <row r="198" spans="1:19" x14ac:dyDescent="0.25">
      <c r="A198" s="6" t="s">
        <v>472</v>
      </c>
      <c r="B198" s="8" t="s">
        <v>70</v>
      </c>
      <c r="C198" s="12" t="str">
        <f t="shared" si="56"/>
        <v>Brady Arts and Community Centre: Studio</v>
      </c>
      <c r="D198" s="71">
        <f>S198*5</f>
        <v>1680</v>
      </c>
      <c r="E198" s="13"/>
      <c r="F198" s="13"/>
      <c r="G198" s="14"/>
      <c r="H198" s="50">
        <v>18</v>
      </c>
      <c r="I198" s="50">
        <v>10.5</v>
      </c>
      <c r="J198" s="50">
        <f t="shared" si="57"/>
        <v>189</v>
      </c>
      <c r="K198" s="8" t="s">
        <v>21</v>
      </c>
      <c r="L198" s="8" t="s">
        <v>21</v>
      </c>
      <c r="M198" s="8" t="s">
        <v>21</v>
      </c>
      <c r="N198" s="8" t="s">
        <v>21</v>
      </c>
      <c r="O198" s="8" t="s">
        <v>21</v>
      </c>
      <c r="P198" s="8" t="s">
        <v>21</v>
      </c>
      <c r="Q198" s="8" t="s">
        <v>21</v>
      </c>
      <c r="R198" s="62">
        <v>42</v>
      </c>
      <c r="S198" s="71">
        <f>R198*8</f>
        <v>336</v>
      </c>
    </row>
    <row r="199" spans="1:19" x14ac:dyDescent="0.25">
      <c r="A199" s="6" t="s">
        <v>710</v>
      </c>
      <c r="B199" s="25" t="s">
        <v>721</v>
      </c>
      <c r="C199" s="12" t="str">
        <f t="shared" si="56"/>
        <v>Royal Academy of Dance: Espinosa</v>
      </c>
      <c r="D199" s="71">
        <f>S199*5</f>
        <v>1680</v>
      </c>
      <c r="E199" s="23">
        <f t="shared" ref="E199:F201" si="62">H199*3.2808399</f>
        <v>39.041994810000006</v>
      </c>
      <c r="F199" s="23">
        <f t="shared" si="62"/>
        <v>33.136482989999998</v>
      </c>
      <c r="G199" s="23">
        <f>E199*F199</f>
        <v>1293.7143969172334</v>
      </c>
      <c r="H199" s="50">
        <v>11.9</v>
      </c>
      <c r="I199" s="50">
        <v>10.1</v>
      </c>
      <c r="J199" s="50">
        <f t="shared" si="57"/>
        <v>120.19</v>
      </c>
      <c r="K199" s="25" t="s">
        <v>9</v>
      </c>
      <c r="L199" s="25" t="s">
        <v>9</v>
      </c>
      <c r="M199" s="25" t="s">
        <v>9</v>
      </c>
      <c r="N199" s="25" t="s">
        <v>21</v>
      </c>
      <c r="O199" s="25" t="s">
        <v>9</v>
      </c>
      <c r="P199" s="25" t="s">
        <v>21</v>
      </c>
      <c r="Q199" s="25" t="s">
        <v>9</v>
      </c>
      <c r="R199" s="62">
        <v>42</v>
      </c>
      <c r="S199" s="71">
        <f>R199*8</f>
        <v>336</v>
      </c>
    </row>
    <row r="200" spans="1:19" x14ac:dyDescent="0.25">
      <c r="A200" s="6" t="s">
        <v>710</v>
      </c>
      <c r="B200" s="25" t="s">
        <v>723</v>
      </c>
      <c r="C200" s="12" t="str">
        <f t="shared" si="56"/>
        <v>Royal Academy of Dance: Karsavina</v>
      </c>
      <c r="D200" s="71">
        <f>S200*5</f>
        <v>1680</v>
      </c>
      <c r="E200" s="23">
        <f t="shared" si="62"/>
        <v>39.041994810000006</v>
      </c>
      <c r="F200" s="23">
        <f t="shared" si="62"/>
        <v>33.136482989999998</v>
      </c>
      <c r="G200" s="23">
        <f>E200*F200</f>
        <v>1293.7143969172334</v>
      </c>
      <c r="H200" s="50">
        <v>11.9</v>
      </c>
      <c r="I200" s="50">
        <v>10.1</v>
      </c>
      <c r="J200" s="50">
        <f t="shared" si="57"/>
        <v>120.19</v>
      </c>
      <c r="K200" s="25" t="s">
        <v>9</v>
      </c>
      <c r="L200" s="25" t="s">
        <v>9</v>
      </c>
      <c r="M200" s="25" t="s">
        <v>9</v>
      </c>
      <c r="N200" s="25" t="s">
        <v>21</v>
      </c>
      <c r="O200" s="25" t="s">
        <v>9</v>
      </c>
      <c r="P200" s="25" t="s">
        <v>21</v>
      </c>
      <c r="Q200" s="25" t="s">
        <v>9</v>
      </c>
      <c r="R200" s="62">
        <v>42</v>
      </c>
      <c r="S200" s="71">
        <f>R200*8</f>
        <v>336</v>
      </c>
    </row>
    <row r="201" spans="1:19" x14ac:dyDescent="0.25">
      <c r="A201" s="21" t="s">
        <v>282</v>
      </c>
      <c r="B201" s="12" t="s">
        <v>286</v>
      </c>
      <c r="C201" s="12" t="str">
        <f t="shared" si="56"/>
        <v>Tricycle Theatre : Creative Space</v>
      </c>
      <c r="D201" s="71">
        <f>S201*5</f>
        <v>1680</v>
      </c>
      <c r="E201" s="23">
        <f t="shared" si="62"/>
        <v>17.06036748</v>
      </c>
      <c r="F201" s="23">
        <f t="shared" si="62"/>
        <v>34.776902939999999</v>
      </c>
      <c r="G201" s="17">
        <f>E201*F201</f>
        <v>593.3067439726924</v>
      </c>
      <c r="H201" s="37">
        <v>5.2</v>
      </c>
      <c r="I201" s="37">
        <v>10.6</v>
      </c>
      <c r="J201" s="37">
        <f t="shared" si="57"/>
        <v>55.12</v>
      </c>
      <c r="K201" s="12" t="s">
        <v>21</v>
      </c>
      <c r="L201" s="12" t="s">
        <v>9</v>
      </c>
      <c r="M201" s="12" t="s">
        <v>21</v>
      </c>
      <c r="N201" s="12" t="s">
        <v>21</v>
      </c>
      <c r="O201" s="12" t="s">
        <v>21</v>
      </c>
      <c r="P201" s="12" t="s">
        <v>21</v>
      </c>
      <c r="Q201" s="12" t="s">
        <v>21</v>
      </c>
      <c r="R201" s="74">
        <f>35*1.2</f>
        <v>42</v>
      </c>
      <c r="S201" s="71">
        <f>R201*8</f>
        <v>336</v>
      </c>
    </row>
    <row r="202" spans="1:19" x14ac:dyDescent="0.25">
      <c r="A202" s="6" t="s">
        <v>724</v>
      </c>
      <c r="B202" s="25" t="s">
        <v>731</v>
      </c>
      <c r="C202" s="12" t="str">
        <f t="shared" si="56"/>
        <v>Sadler's Wells: Space B</v>
      </c>
      <c r="D202" s="62">
        <v>1716</v>
      </c>
      <c r="E202" s="23"/>
      <c r="F202" s="23"/>
      <c r="G202" s="23"/>
      <c r="H202" s="50">
        <v>11.5</v>
      </c>
      <c r="I202" s="50">
        <v>10</v>
      </c>
      <c r="J202" s="50">
        <f t="shared" si="57"/>
        <v>115</v>
      </c>
      <c r="K202" s="25" t="s">
        <v>9</v>
      </c>
      <c r="L202" s="25" t="s">
        <v>9</v>
      </c>
      <c r="M202" s="25" t="s">
        <v>9</v>
      </c>
      <c r="N202" s="25" t="s">
        <v>21</v>
      </c>
      <c r="O202" s="25" t="s">
        <v>9</v>
      </c>
      <c r="P202" s="25" t="s">
        <v>21</v>
      </c>
      <c r="Q202" s="25" t="s">
        <v>9</v>
      </c>
      <c r="R202" s="71">
        <f>S202/8</f>
        <v>45</v>
      </c>
      <c r="S202" s="62">
        <v>360</v>
      </c>
    </row>
    <row r="203" spans="1:19" x14ac:dyDescent="0.25">
      <c r="A203" s="6" t="s">
        <v>724</v>
      </c>
      <c r="B203" s="25" t="s">
        <v>732</v>
      </c>
      <c r="C203" s="12" t="str">
        <f t="shared" si="56"/>
        <v>Sadler's Wells: Space C</v>
      </c>
      <c r="D203" s="62">
        <v>1716</v>
      </c>
      <c r="E203" s="23"/>
      <c r="F203" s="23"/>
      <c r="G203" s="23"/>
      <c r="H203" s="50">
        <v>11.5</v>
      </c>
      <c r="I203" s="50">
        <v>10</v>
      </c>
      <c r="J203" s="50">
        <f t="shared" si="57"/>
        <v>115</v>
      </c>
      <c r="K203" s="25" t="s">
        <v>9</v>
      </c>
      <c r="L203" s="25" t="s">
        <v>9</v>
      </c>
      <c r="M203" s="25" t="s">
        <v>9</v>
      </c>
      <c r="N203" s="25" t="s">
        <v>21</v>
      </c>
      <c r="O203" s="25" t="s">
        <v>9</v>
      </c>
      <c r="P203" s="25" t="s">
        <v>21</v>
      </c>
      <c r="Q203" s="25" t="s">
        <v>9</v>
      </c>
      <c r="R203" s="71">
        <f>S203/8</f>
        <v>45</v>
      </c>
      <c r="S203" s="62">
        <v>360</v>
      </c>
    </row>
    <row r="204" spans="1:19" x14ac:dyDescent="0.25">
      <c r="A204" s="6" t="s">
        <v>424</v>
      </c>
      <c r="B204" s="25" t="s">
        <v>127</v>
      </c>
      <c r="C204" s="12" t="str">
        <f t="shared" si="56"/>
        <v>ISTD2 Dance Studios: Ground Floor</v>
      </c>
      <c r="D204" s="73">
        <f>S204*5</f>
        <v>1735</v>
      </c>
      <c r="E204" s="13">
        <f t="shared" ref="E204:F208" si="63">H204*3.2808399</f>
        <v>30.839895060000003</v>
      </c>
      <c r="F204" s="13">
        <f t="shared" si="63"/>
        <v>65.616798000000003</v>
      </c>
      <c r="G204" s="14">
        <f t="shared" ref="G204:G219" si="64">E204*F204</f>
        <v>2023.6151644932181</v>
      </c>
      <c r="H204" s="50">
        <v>9.4</v>
      </c>
      <c r="I204" s="50">
        <v>20</v>
      </c>
      <c r="J204" s="50">
        <f t="shared" si="57"/>
        <v>188</v>
      </c>
      <c r="K204" s="8" t="s">
        <v>21</v>
      </c>
      <c r="L204" s="8" t="s">
        <v>21</v>
      </c>
      <c r="M204" s="8" t="s">
        <v>9</v>
      </c>
      <c r="N204" s="8" t="s">
        <v>21</v>
      </c>
      <c r="O204" s="8" t="s">
        <v>9</v>
      </c>
      <c r="P204" s="8" t="s">
        <v>21</v>
      </c>
      <c r="Q204" s="8" t="s">
        <v>9</v>
      </c>
      <c r="R204" s="62">
        <v>41</v>
      </c>
      <c r="S204" s="62">
        <v>347</v>
      </c>
    </row>
    <row r="205" spans="1:19" x14ac:dyDescent="0.25">
      <c r="A205" s="12" t="s">
        <v>153</v>
      </c>
      <c r="B205" s="21" t="s">
        <v>92</v>
      </c>
      <c r="C205" s="12" t="str">
        <f t="shared" ref="C205:C236" si="65">A205&amp;": "&amp;B205</f>
        <v>Danceworks: Studio 5</v>
      </c>
      <c r="D205" s="74">
        <v>1740</v>
      </c>
      <c r="E205" s="23">
        <f t="shared" si="63"/>
        <v>36.089238899999998</v>
      </c>
      <c r="F205" s="23">
        <f t="shared" si="63"/>
        <v>20.997375360000003</v>
      </c>
      <c r="G205" s="17">
        <f t="shared" si="64"/>
        <v>757.77929564001352</v>
      </c>
      <c r="H205" s="51">
        <v>11</v>
      </c>
      <c r="I205" s="51">
        <v>6.4</v>
      </c>
      <c r="J205" s="37">
        <f t="shared" si="57"/>
        <v>70.400000000000006</v>
      </c>
      <c r="K205" s="23" t="s">
        <v>21</v>
      </c>
      <c r="L205" s="23" t="s">
        <v>21</v>
      </c>
      <c r="M205" s="23" t="s">
        <v>9</v>
      </c>
      <c r="N205" s="23" t="s">
        <v>21</v>
      </c>
      <c r="O205" s="23" t="s">
        <v>9</v>
      </c>
      <c r="P205" s="23" t="s">
        <v>9</v>
      </c>
      <c r="Q205" s="23" t="s">
        <v>9</v>
      </c>
      <c r="R205" s="74">
        <v>48</v>
      </c>
      <c r="S205" s="74">
        <v>360</v>
      </c>
    </row>
    <row r="206" spans="1:19" x14ac:dyDescent="0.25">
      <c r="A206" s="6" t="s">
        <v>361</v>
      </c>
      <c r="B206" s="25" t="s">
        <v>369</v>
      </c>
      <c r="C206" s="12" t="str">
        <f t="shared" si="65"/>
        <v>RADA: B25</v>
      </c>
      <c r="D206" s="71">
        <f t="shared" ref="D206:D211" si="66">S206*5</f>
        <v>1740</v>
      </c>
      <c r="E206" s="23">
        <f t="shared" si="63"/>
        <v>37.72965885</v>
      </c>
      <c r="F206" s="23">
        <f t="shared" si="63"/>
        <v>26.246719200000001</v>
      </c>
      <c r="G206" s="23">
        <f t="shared" si="64"/>
        <v>990.27976134774497</v>
      </c>
      <c r="H206" s="50">
        <v>11.5</v>
      </c>
      <c r="I206" s="50">
        <v>8</v>
      </c>
      <c r="J206" s="50">
        <f t="shared" si="57"/>
        <v>92</v>
      </c>
      <c r="K206" s="8" t="s">
        <v>21</v>
      </c>
      <c r="L206" s="8" t="s">
        <v>21</v>
      </c>
      <c r="M206" s="8" t="s">
        <v>9</v>
      </c>
      <c r="N206" s="8" t="s">
        <v>21</v>
      </c>
      <c r="O206" s="8" t="s">
        <v>9</v>
      </c>
      <c r="P206" s="8" t="s">
        <v>9</v>
      </c>
      <c r="Q206" s="8" t="s">
        <v>9</v>
      </c>
      <c r="R206" s="62">
        <v>48</v>
      </c>
      <c r="S206" s="62">
        <v>348</v>
      </c>
    </row>
    <row r="207" spans="1:19" x14ac:dyDescent="0.25">
      <c r="A207" s="6" t="s">
        <v>361</v>
      </c>
      <c r="B207" s="25" t="s">
        <v>379</v>
      </c>
      <c r="C207" s="12" t="str">
        <f t="shared" si="65"/>
        <v>RADA: GBS Studio</v>
      </c>
      <c r="D207" s="71">
        <f t="shared" si="66"/>
        <v>1740</v>
      </c>
      <c r="E207" s="23">
        <f t="shared" si="63"/>
        <v>36.745406879999997</v>
      </c>
      <c r="F207" s="23">
        <f t="shared" si="63"/>
        <v>18.700787430000002</v>
      </c>
      <c r="G207" s="23">
        <f t="shared" si="64"/>
        <v>687.16804309173949</v>
      </c>
      <c r="H207" s="50">
        <v>11.2</v>
      </c>
      <c r="I207" s="50">
        <v>5.7</v>
      </c>
      <c r="J207" s="50">
        <f t="shared" si="57"/>
        <v>63.839999999999996</v>
      </c>
      <c r="K207" s="8" t="s">
        <v>21</v>
      </c>
      <c r="L207" s="8" t="s">
        <v>21</v>
      </c>
      <c r="M207" s="8" t="s">
        <v>9</v>
      </c>
      <c r="N207" s="8" t="s">
        <v>21</v>
      </c>
      <c r="O207" s="8" t="s">
        <v>9</v>
      </c>
      <c r="P207" s="8" t="s">
        <v>9</v>
      </c>
      <c r="Q207" s="8" t="s">
        <v>21</v>
      </c>
      <c r="R207" s="62">
        <v>48</v>
      </c>
      <c r="S207" s="62">
        <v>348</v>
      </c>
    </row>
    <row r="208" spans="1:19" x14ac:dyDescent="0.25">
      <c r="A208" s="6" t="s">
        <v>361</v>
      </c>
      <c r="B208" s="25" t="s">
        <v>381</v>
      </c>
      <c r="C208" s="12" t="str">
        <f t="shared" si="65"/>
        <v>RADA: Jerwood Vanburgh</v>
      </c>
      <c r="D208" s="71">
        <f t="shared" si="66"/>
        <v>1740</v>
      </c>
      <c r="E208" s="23">
        <f t="shared" si="63"/>
        <v>37.72965885</v>
      </c>
      <c r="F208" s="23">
        <f t="shared" si="63"/>
        <v>24.606299249999999</v>
      </c>
      <c r="G208" s="23">
        <f t="shared" si="64"/>
        <v>928.38727626351078</v>
      </c>
      <c r="H208" s="50">
        <v>11.5</v>
      </c>
      <c r="I208" s="50">
        <v>7.5</v>
      </c>
      <c r="J208" s="50">
        <f t="shared" si="57"/>
        <v>86.25</v>
      </c>
      <c r="K208" s="8" t="s">
        <v>21</v>
      </c>
      <c r="L208" s="8" t="s">
        <v>21</v>
      </c>
      <c r="M208" s="8" t="s">
        <v>9</v>
      </c>
      <c r="N208" s="8" t="s">
        <v>21</v>
      </c>
      <c r="O208" s="8" t="s">
        <v>9</v>
      </c>
      <c r="P208" s="8" t="s">
        <v>9</v>
      </c>
      <c r="Q208" s="8" t="s">
        <v>21</v>
      </c>
      <c r="R208" s="62">
        <v>48</v>
      </c>
      <c r="S208" s="62">
        <v>348</v>
      </c>
    </row>
    <row r="209" spans="1:19" x14ac:dyDescent="0.25">
      <c r="A209" s="21" t="s">
        <v>148</v>
      </c>
      <c r="B209" s="21" t="s">
        <v>152</v>
      </c>
      <c r="C209" s="12" t="str">
        <f t="shared" si="65"/>
        <v>Dragon Hall: Green Room</v>
      </c>
      <c r="D209" s="71">
        <f t="shared" si="66"/>
        <v>1750</v>
      </c>
      <c r="E209" s="12">
        <v>28.9</v>
      </c>
      <c r="F209" s="12">
        <v>21.9</v>
      </c>
      <c r="G209" s="17">
        <f t="shared" si="64"/>
        <v>632.91</v>
      </c>
      <c r="H209" s="37">
        <v>8.8000000000000007</v>
      </c>
      <c r="I209" s="37">
        <v>6.7</v>
      </c>
      <c r="J209" s="37">
        <f t="shared" ref="J209:J240" si="67">H209*I209</f>
        <v>58.960000000000008</v>
      </c>
      <c r="K209" s="23" t="s">
        <v>9</v>
      </c>
      <c r="L209" s="23" t="s">
        <v>21</v>
      </c>
      <c r="M209" s="23" t="s">
        <v>9</v>
      </c>
      <c r="N209" s="23" t="s">
        <v>21</v>
      </c>
      <c r="O209" s="23" t="s">
        <v>21</v>
      </c>
      <c r="P209" s="23" t="s">
        <v>21</v>
      </c>
      <c r="Q209" s="23" t="s">
        <v>21</v>
      </c>
      <c r="R209" s="71">
        <f>S209/8</f>
        <v>43.75</v>
      </c>
      <c r="S209" s="74">
        <v>350</v>
      </c>
    </row>
    <row r="210" spans="1:19" x14ac:dyDescent="0.25">
      <c r="A210" s="21" t="s">
        <v>208</v>
      </c>
      <c r="B210" s="21" t="s">
        <v>108</v>
      </c>
      <c r="C210" s="12" t="str">
        <f t="shared" si="65"/>
        <v>Holy Trinity W6: Lower Hall</v>
      </c>
      <c r="D210" s="73">
        <f t="shared" si="66"/>
        <v>1750</v>
      </c>
      <c r="E210" s="23">
        <f>H210*3.2808399</f>
        <v>45.931758600000002</v>
      </c>
      <c r="F210" s="23">
        <f>I210*3.2808399</f>
        <v>29.527559100000001</v>
      </c>
      <c r="G210" s="23">
        <f t="shared" si="64"/>
        <v>1356.2527166284333</v>
      </c>
      <c r="H210" s="51">
        <v>14</v>
      </c>
      <c r="I210" s="51">
        <v>9</v>
      </c>
      <c r="J210" s="51">
        <f t="shared" si="67"/>
        <v>126</v>
      </c>
      <c r="K210" s="21" t="s">
        <v>9</v>
      </c>
      <c r="L210" s="21" t="s">
        <v>9</v>
      </c>
      <c r="M210" s="21" t="s">
        <v>9</v>
      </c>
      <c r="N210" s="21" t="s">
        <v>21</v>
      </c>
      <c r="O210" s="21" t="s">
        <v>21</v>
      </c>
      <c r="P210" s="21" t="s">
        <v>21</v>
      </c>
      <c r="Q210" s="21" t="s">
        <v>21</v>
      </c>
      <c r="R210" s="73">
        <f>S210/8</f>
        <v>43.75</v>
      </c>
      <c r="S210" s="74">
        <v>350</v>
      </c>
    </row>
    <row r="211" spans="1:19" x14ac:dyDescent="0.25">
      <c r="A211" s="21" t="s">
        <v>331</v>
      </c>
      <c r="B211" s="12" t="s">
        <v>101</v>
      </c>
      <c r="C211" s="12" t="str">
        <f t="shared" si="65"/>
        <v>Pineapple: Studio 2</v>
      </c>
      <c r="D211" s="71">
        <f t="shared" si="66"/>
        <v>1776</v>
      </c>
      <c r="E211" s="23">
        <f>H211*3.2808399</f>
        <v>36.089238899999998</v>
      </c>
      <c r="F211" s="23">
        <f>I211*3.2808399</f>
        <v>19.685039400000001</v>
      </c>
      <c r="G211" s="23">
        <f t="shared" si="64"/>
        <v>710.41808966251267</v>
      </c>
      <c r="H211" s="37">
        <v>11</v>
      </c>
      <c r="I211" s="37">
        <v>6</v>
      </c>
      <c r="J211" s="37">
        <f t="shared" si="67"/>
        <v>66</v>
      </c>
      <c r="K211" s="12" t="s">
        <v>21</v>
      </c>
      <c r="L211" s="12" t="s">
        <v>21</v>
      </c>
      <c r="M211" s="12" t="s">
        <v>9</v>
      </c>
      <c r="N211" s="12" t="s">
        <v>21</v>
      </c>
      <c r="O211" s="12" t="s">
        <v>9</v>
      </c>
      <c r="P211" s="12" t="s">
        <v>9</v>
      </c>
      <c r="Q211" s="12" t="s">
        <v>9</v>
      </c>
      <c r="R211" s="62">
        <v>44.4</v>
      </c>
      <c r="S211" s="71">
        <f>R211*8</f>
        <v>355.2</v>
      </c>
    </row>
    <row r="212" spans="1:19" x14ac:dyDescent="0.25">
      <c r="A212" s="21" t="s">
        <v>227</v>
      </c>
      <c r="B212" s="12" t="s">
        <v>237</v>
      </c>
      <c r="C212" s="12" t="str">
        <f t="shared" si="65"/>
        <v>Jerwood Space: Space 7</v>
      </c>
      <c r="D212" s="74">
        <v>1793</v>
      </c>
      <c r="E212" s="12">
        <v>53</v>
      </c>
      <c r="F212" s="12">
        <v>51</v>
      </c>
      <c r="G212" s="17">
        <f t="shared" si="64"/>
        <v>2703</v>
      </c>
      <c r="H212" s="37">
        <v>16.3</v>
      </c>
      <c r="I212" s="37">
        <v>15.6</v>
      </c>
      <c r="J212" s="37">
        <f t="shared" si="67"/>
        <v>254.28</v>
      </c>
      <c r="K212" s="12" t="s">
        <v>9</v>
      </c>
      <c r="L212" s="12" t="s">
        <v>21</v>
      </c>
      <c r="M212" s="12" t="s">
        <v>9</v>
      </c>
      <c r="N212" s="12" t="s">
        <v>9</v>
      </c>
      <c r="O212" s="12" t="s">
        <v>9</v>
      </c>
      <c r="P212" s="12" t="s">
        <v>9</v>
      </c>
      <c r="Q212" s="12" t="s">
        <v>9</v>
      </c>
      <c r="R212" s="74">
        <v>49.8</v>
      </c>
      <c r="S212" s="74">
        <v>378</v>
      </c>
    </row>
    <row r="213" spans="1:19" x14ac:dyDescent="0.25">
      <c r="A213" s="21" t="s">
        <v>218</v>
      </c>
      <c r="B213" s="12" t="s">
        <v>100</v>
      </c>
      <c r="C213" s="12" t="str">
        <f t="shared" si="65"/>
        <v>Jacksons Lane: Studio 1</v>
      </c>
      <c r="D213" s="73">
        <f>S213*5</f>
        <v>1800</v>
      </c>
      <c r="E213" s="23">
        <f t="shared" ref="E213:F219" si="68">H213*3.2808399</f>
        <v>26.246719200000001</v>
      </c>
      <c r="F213" s="23">
        <f t="shared" si="68"/>
        <v>121.39107630000001</v>
      </c>
      <c r="G213" s="17">
        <f t="shared" si="64"/>
        <v>3186.1174930318753</v>
      </c>
      <c r="H213" s="37">
        <v>8</v>
      </c>
      <c r="I213" s="37">
        <v>37</v>
      </c>
      <c r="J213" s="37">
        <f t="shared" si="67"/>
        <v>296</v>
      </c>
      <c r="K213" s="12" t="s">
        <v>21</v>
      </c>
      <c r="L213" s="12" t="s">
        <v>21</v>
      </c>
      <c r="M213" s="12" t="s">
        <v>21</v>
      </c>
      <c r="N213" s="12" t="s">
        <v>21</v>
      </c>
      <c r="O213" s="12" t="s">
        <v>9</v>
      </c>
      <c r="P213" s="12" t="s">
        <v>21</v>
      </c>
      <c r="Q213" s="12" t="s">
        <v>21</v>
      </c>
      <c r="R213" s="74">
        <v>45</v>
      </c>
      <c r="S213" s="73">
        <f>R213*8</f>
        <v>360</v>
      </c>
    </row>
    <row r="214" spans="1:19" x14ac:dyDescent="0.25">
      <c r="A214" s="6" t="s">
        <v>479</v>
      </c>
      <c r="B214" s="8" t="s">
        <v>107</v>
      </c>
      <c r="C214" s="12" t="str">
        <f t="shared" si="65"/>
        <v>Pembroke House Hall: Upper Hall</v>
      </c>
      <c r="D214" s="71">
        <f>S214*5</f>
        <v>1800</v>
      </c>
      <c r="E214" s="13">
        <f t="shared" si="68"/>
        <v>39.370078800000002</v>
      </c>
      <c r="F214" s="13">
        <f t="shared" si="68"/>
        <v>39.370078800000002</v>
      </c>
      <c r="G214" s="14">
        <f t="shared" si="64"/>
        <v>1550.0031047182097</v>
      </c>
      <c r="H214" s="50">
        <v>12</v>
      </c>
      <c r="I214" s="50">
        <v>12</v>
      </c>
      <c r="J214" s="50">
        <f t="shared" si="67"/>
        <v>144</v>
      </c>
      <c r="K214" s="8" t="s">
        <v>21</v>
      </c>
      <c r="L214" s="8" t="s">
        <v>21</v>
      </c>
      <c r="M214" s="8" t="s">
        <v>21</v>
      </c>
      <c r="N214" s="8" t="s">
        <v>21</v>
      </c>
      <c r="O214" s="8" t="s">
        <v>9</v>
      </c>
      <c r="P214" s="8" t="s">
        <v>21</v>
      </c>
      <c r="Q214" s="8" t="s">
        <v>21</v>
      </c>
      <c r="R214" s="62">
        <v>45</v>
      </c>
      <c r="S214" s="71">
        <f>R214*8</f>
        <v>360</v>
      </c>
    </row>
    <row r="215" spans="1:19" x14ac:dyDescent="0.25">
      <c r="A215" s="21" t="s">
        <v>81</v>
      </c>
      <c r="B215" s="12" t="s">
        <v>91</v>
      </c>
      <c r="C215" s="12" t="str">
        <f t="shared" si="65"/>
        <v>Artsadmin: Court Room</v>
      </c>
      <c r="D215" s="74">
        <f>1600*1.2</f>
        <v>1920</v>
      </c>
      <c r="E215" s="17">
        <f t="shared" si="68"/>
        <v>49.212598499999999</v>
      </c>
      <c r="F215" s="17">
        <f t="shared" si="68"/>
        <v>26.246719200000001</v>
      </c>
      <c r="G215" s="17">
        <f t="shared" si="64"/>
        <v>1291.6692539318412</v>
      </c>
      <c r="H215" s="37">
        <v>15</v>
      </c>
      <c r="I215" s="37">
        <v>8</v>
      </c>
      <c r="J215" s="37">
        <f t="shared" si="67"/>
        <v>120</v>
      </c>
      <c r="K215" s="12" t="s">
        <v>9</v>
      </c>
      <c r="L215" s="12" t="s">
        <v>9</v>
      </c>
      <c r="M215" s="12" t="s">
        <v>21</v>
      </c>
      <c r="N215" s="12" t="s">
        <v>9</v>
      </c>
      <c r="O215" s="12" t="s">
        <v>9</v>
      </c>
      <c r="P215" s="12" t="s">
        <v>9</v>
      </c>
      <c r="Q215" s="12" t="s">
        <v>21</v>
      </c>
      <c r="R215" s="73">
        <f>S215/5</f>
        <v>96</v>
      </c>
      <c r="S215" s="74">
        <f>400*1.2</f>
        <v>480</v>
      </c>
    </row>
    <row r="216" spans="1:19" x14ac:dyDescent="0.25">
      <c r="A216" s="12" t="s">
        <v>153</v>
      </c>
      <c r="B216" s="21" t="s">
        <v>100</v>
      </c>
      <c r="C216" s="12" t="str">
        <f t="shared" si="65"/>
        <v>Danceworks: Studio 1</v>
      </c>
      <c r="D216" s="74">
        <v>1920</v>
      </c>
      <c r="E216" s="23">
        <f t="shared" si="68"/>
        <v>36.089238899999998</v>
      </c>
      <c r="F216" s="23">
        <f t="shared" si="68"/>
        <v>32.808399000000001</v>
      </c>
      <c r="G216" s="17">
        <f t="shared" si="64"/>
        <v>1184.030149437521</v>
      </c>
      <c r="H216" s="51">
        <v>11</v>
      </c>
      <c r="I216" s="51">
        <v>10</v>
      </c>
      <c r="J216" s="37">
        <f t="shared" si="67"/>
        <v>110</v>
      </c>
      <c r="K216" s="23" t="s">
        <v>21</v>
      </c>
      <c r="L216" s="23" t="s">
        <v>21</v>
      </c>
      <c r="M216" s="23" t="s">
        <v>9</v>
      </c>
      <c r="N216" s="23" t="s">
        <v>21</v>
      </c>
      <c r="O216" s="23" t="s">
        <v>9</v>
      </c>
      <c r="P216" s="23" t="s">
        <v>9</v>
      </c>
      <c r="Q216" s="23" t="s">
        <v>9</v>
      </c>
      <c r="R216" s="74">
        <v>54</v>
      </c>
      <c r="S216" s="74">
        <v>408</v>
      </c>
    </row>
    <row r="217" spans="1:19" x14ac:dyDescent="0.25">
      <c r="A217" s="6" t="s">
        <v>710</v>
      </c>
      <c r="B217" s="25" t="s">
        <v>716</v>
      </c>
      <c r="C217" s="12" t="str">
        <f t="shared" si="65"/>
        <v>Royal Academy of Dance: Ashton</v>
      </c>
      <c r="D217" s="71">
        <f>S217*5</f>
        <v>1920</v>
      </c>
      <c r="E217" s="23">
        <f t="shared" si="68"/>
        <v>124.6719162</v>
      </c>
      <c r="F217" s="23">
        <f t="shared" si="68"/>
        <v>164.04199500000001</v>
      </c>
      <c r="G217" s="23">
        <f t="shared" si="64"/>
        <v>20451.429853920821</v>
      </c>
      <c r="H217" s="50">
        <v>38</v>
      </c>
      <c r="I217" s="50">
        <v>50</v>
      </c>
      <c r="J217" s="50">
        <f t="shared" si="67"/>
        <v>1900</v>
      </c>
      <c r="K217" s="25" t="s">
        <v>9</v>
      </c>
      <c r="L217" s="25" t="s">
        <v>9</v>
      </c>
      <c r="M217" s="25" t="s">
        <v>9</v>
      </c>
      <c r="N217" s="25" t="s">
        <v>21</v>
      </c>
      <c r="O217" s="25" t="s">
        <v>9</v>
      </c>
      <c r="P217" s="25" t="s">
        <v>21</v>
      </c>
      <c r="Q217" s="25" t="s">
        <v>9</v>
      </c>
      <c r="R217" s="62">
        <v>48</v>
      </c>
      <c r="S217" s="71">
        <f>R217*8</f>
        <v>384</v>
      </c>
    </row>
    <row r="218" spans="1:19" x14ac:dyDescent="0.25">
      <c r="A218" s="6" t="s">
        <v>710</v>
      </c>
      <c r="B218" s="25" t="s">
        <v>720</v>
      </c>
      <c r="C218" s="12" t="str">
        <f t="shared" si="65"/>
        <v>Royal Academy of Dance: De Valois</v>
      </c>
      <c r="D218" s="71">
        <f>S218*5</f>
        <v>1920</v>
      </c>
      <c r="E218" s="23">
        <f t="shared" si="68"/>
        <v>38.057742840000003</v>
      </c>
      <c r="F218" s="23">
        <f t="shared" si="68"/>
        <v>54.790026330000003</v>
      </c>
      <c r="G218" s="23">
        <f t="shared" si="64"/>
        <v>2085.1847322639692</v>
      </c>
      <c r="H218" s="50">
        <v>11.6</v>
      </c>
      <c r="I218" s="50">
        <v>16.7</v>
      </c>
      <c r="J218" s="50">
        <f t="shared" si="67"/>
        <v>193.72</v>
      </c>
      <c r="K218" s="25" t="s">
        <v>9</v>
      </c>
      <c r="L218" s="25" t="s">
        <v>9</v>
      </c>
      <c r="M218" s="25" t="s">
        <v>9</v>
      </c>
      <c r="N218" s="25" t="s">
        <v>21</v>
      </c>
      <c r="O218" s="25" t="s">
        <v>9</v>
      </c>
      <c r="P218" s="25" t="s">
        <v>21</v>
      </c>
      <c r="Q218" s="25" t="s">
        <v>9</v>
      </c>
      <c r="R218" s="62">
        <v>48</v>
      </c>
      <c r="S218" s="71">
        <f>R218*8</f>
        <v>384</v>
      </c>
    </row>
    <row r="219" spans="1:19" x14ac:dyDescent="0.25">
      <c r="A219" s="21" t="s">
        <v>282</v>
      </c>
      <c r="B219" s="12" t="s">
        <v>285</v>
      </c>
      <c r="C219" s="12" t="str">
        <f t="shared" si="65"/>
        <v>Tricycle Theatre : Baldwin Studio</v>
      </c>
      <c r="D219" s="71">
        <f>S219*5</f>
        <v>1920</v>
      </c>
      <c r="E219" s="23">
        <f t="shared" si="68"/>
        <v>22.309711320000002</v>
      </c>
      <c r="F219" s="23">
        <f t="shared" si="68"/>
        <v>27.887139150000003</v>
      </c>
      <c r="G219" s="17">
        <f t="shared" si="64"/>
        <v>622.15402397717025</v>
      </c>
      <c r="H219" s="37">
        <v>6.8</v>
      </c>
      <c r="I219" s="37">
        <v>8.5</v>
      </c>
      <c r="J219" s="37">
        <f t="shared" si="67"/>
        <v>57.8</v>
      </c>
      <c r="K219" s="12" t="s">
        <v>9</v>
      </c>
      <c r="L219" s="12" t="s">
        <v>9</v>
      </c>
      <c r="M219" s="12" t="s">
        <v>21</v>
      </c>
      <c r="N219" s="12" t="s">
        <v>9</v>
      </c>
      <c r="O219" s="12" t="s">
        <v>21</v>
      </c>
      <c r="P219" s="12" t="s">
        <v>21</v>
      </c>
      <c r="Q219" s="12" t="s">
        <v>21</v>
      </c>
      <c r="R219" s="74">
        <f>40*1.2</f>
        <v>48</v>
      </c>
      <c r="S219" s="71">
        <f>R219*8</f>
        <v>384</v>
      </c>
    </row>
    <row r="220" spans="1:19" x14ac:dyDescent="0.25">
      <c r="A220" s="12" t="s">
        <v>612</v>
      </c>
      <c r="B220" s="21" t="s">
        <v>102</v>
      </c>
      <c r="C220" s="12" t="str">
        <f t="shared" si="65"/>
        <v>Glasshill Studios: Studio 4</v>
      </c>
      <c r="D220" s="62">
        <v>1946.3999999999999</v>
      </c>
      <c r="E220" s="12"/>
      <c r="F220" s="12"/>
      <c r="G220" s="17"/>
      <c r="H220" s="51">
        <v>10.3</v>
      </c>
      <c r="I220" s="51">
        <v>6.8</v>
      </c>
      <c r="J220" s="37">
        <f t="shared" si="67"/>
        <v>70.040000000000006</v>
      </c>
      <c r="K220" s="23" t="s">
        <v>9</v>
      </c>
      <c r="L220" s="23" t="s">
        <v>21</v>
      </c>
      <c r="M220" s="23" t="s">
        <v>9</v>
      </c>
      <c r="N220" s="23" t="s">
        <v>21</v>
      </c>
      <c r="O220" s="23" t="s">
        <v>9</v>
      </c>
      <c r="P220" s="23" t="s">
        <v>9</v>
      </c>
      <c r="Q220" s="23" t="s">
        <v>9</v>
      </c>
      <c r="R220" s="71">
        <f>S220/8</f>
        <v>65.25</v>
      </c>
      <c r="S220" s="62">
        <v>522</v>
      </c>
    </row>
    <row r="221" spans="1:19" x14ac:dyDescent="0.25">
      <c r="A221" s="6" t="s">
        <v>724</v>
      </c>
      <c r="B221" s="25" t="s">
        <v>730</v>
      </c>
      <c r="C221" s="12" t="str">
        <f t="shared" si="65"/>
        <v>Sadler's Wells: Space A</v>
      </c>
      <c r="D221" s="62">
        <v>1980</v>
      </c>
      <c r="E221" s="23"/>
      <c r="F221" s="23"/>
      <c r="G221" s="23"/>
      <c r="H221" s="50">
        <v>16.5</v>
      </c>
      <c r="I221" s="50">
        <v>14.5</v>
      </c>
      <c r="J221" s="50">
        <f t="shared" si="67"/>
        <v>239.25</v>
      </c>
      <c r="K221" s="25" t="s">
        <v>9</v>
      </c>
      <c r="L221" s="25" t="s">
        <v>9</v>
      </c>
      <c r="M221" s="25" t="s">
        <v>9</v>
      </c>
      <c r="N221" s="25" t="s">
        <v>21</v>
      </c>
      <c r="O221" s="25" t="s">
        <v>9</v>
      </c>
      <c r="P221" s="25" t="s">
        <v>21</v>
      </c>
      <c r="Q221" s="25" t="s">
        <v>9</v>
      </c>
      <c r="R221" s="71">
        <f>S221/8</f>
        <v>51</v>
      </c>
      <c r="S221" s="62">
        <v>408</v>
      </c>
    </row>
    <row r="222" spans="1:19" x14ac:dyDescent="0.25">
      <c r="A222" s="6" t="s">
        <v>472</v>
      </c>
      <c r="B222" s="8" t="s">
        <v>137</v>
      </c>
      <c r="C222" s="12" t="str">
        <f t="shared" si="65"/>
        <v>Brady Arts and Community Centre: Main Hall</v>
      </c>
      <c r="D222" s="71">
        <f>S222*5</f>
        <v>2000</v>
      </c>
      <c r="E222" s="13"/>
      <c r="F222" s="13"/>
      <c r="G222" s="14"/>
      <c r="H222" s="50">
        <v>13</v>
      </c>
      <c r="I222" s="50">
        <v>8.5</v>
      </c>
      <c r="J222" s="50">
        <f t="shared" si="67"/>
        <v>110.5</v>
      </c>
      <c r="K222" s="8" t="s">
        <v>21</v>
      </c>
      <c r="L222" s="8" t="s">
        <v>21</v>
      </c>
      <c r="M222" s="8" t="s">
        <v>9</v>
      </c>
      <c r="N222" s="8" t="s">
        <v>21</v>
      </c>
      <c r="O222" s="8" t="s">
        <v>9</v>
      </c>
      <c r="P222" s="8" t="s">
        <v>21</v>
      </c>
      <c r="Q222" s="8" t="s">
        <v>21</v>
      </c>
      <c r="R222" s="62">
        <v>50</v>
      </c>
      <c r="S222" s="71">
        <f>R222*8</f>
        <v>400</v>
      </c>
    </row>
    <row r="223" spans="1:19" x14ac:dyDescent="0.25">
      <c r="A223" s="21" t="s">
        <v>300</v>
      </c>
      <c r="B223" s="21" t="s">
        <v>307</v>
      </c>
      <c r="C223" s="12" t="str">
        <f t="shared" si="65"/>
        <v>October Gallery: Theatre Showroom</v>
      </c>
      <c r="D223" s="73">
        <f>S223*5</f>
        <v>2000</v>
      </c>
      <c r="E223" s="23">
        <f t="shared" ref="E223:E231" si="69">H223*3.2808399</f>
        <v>50.85301845</v>
      </c>
      <c r="F223" s="23">
        <f t="shared" ref="F223:F231" si="70">I223*3.2808399</f>
        <v>18.044619449999999</v>
      </c>
      <c r="G223" s="23">
        <f t="shared" ref="G223:G231" si="71">E223*F223</f>
        <v>917.62336581407885</v>
      </c>
      <c r="H223" s="51">
        <v>15.5</v>
      </c>
      <c r="I223" s="51">
        <v>5.5</v>
      </c>
      <c r="J223" s="51">
        <f t="shared" si="67"/>
        <v>85.25</v>
      </c>
      <c r="K223" s="21" t="s">
        <v>9</v>
      </c>
      <c r="L223" s="21" t="s">
        <v>21</v>
      </c>
      <c r="M223" s="21" t="s">
        <v>9</v>
      </c>
      <c r="N223" s="21" t="s">
        <v>21</v>
      </c>
      <c r="O223" s="21" t="s">
        <v>21</v>
      </c>
      <c r="P223" s="21" t="s">
        <v>9</v>
      </c>
      <c r="Q223" s="21" t="s">
        <v>21</v>
      </c>
      <c r="R223" s="74">
        <v>50</v>
      </c>
      <c r="S223" s="73">
        <f>R223*8</f>
        <v>400</v>
      </c>
    </row>
    <row r="224" spans="1:19" x14ac:dyDescent="0.25">
      <c r="A224" s="21" t="s">
        <v>300</v>
      </c>
      <c r="B224" s="21" t="s">
        <v>308</v>
      </c>
      <c r="C224" s="12" t="str">
        <f t="shared" si="65"/>
        <v>October Gallery: Club Room</v>
      </c>
      <c r="D224" s="73">
        <f>S224*5</f>
        <v>2000</v>
      </c>
      <c r="E224" s="23">
        <f t="shared" si="69"/>
        <v>50.85301845</v>
      </c>
      <c r="F224" s="23">
        <f t="shared" si="70"/>
        <v>18.044619449999999</v>
      </c>
      <c r="G224" s="23">
        <f t="shared" si="71"/>
        <v>917.62336581407885</v>
      </c>
      <c r="H224" s="51">
        <v>15.5</v>
      </c>
      <c r="I224" s="51">
        <v>5.5</v>
      </c>
      <c r="J224" s="51">
        <f t="shared" si="67"/>
        <v>85.25</v>
      </c>
      <c r="K224" s="21" t="s">
        <v>21</v>
      </c>
      <c r="L224" s="21" t="s">
        <v>21</v>
      </c>
      <c r="M224" s="21" t="s">
        <v>21</v>
      </c>
      <c r="N224" s="21" t="s">
        <v>21</v>
      </c>
      <c r="O224" s="21" t="s">
        <v>21</v>
      </c>
      <c r="P224" s="21" t="s">
        <v>21</v>
      </c>
      <c r="Q224" s="21" t="s">
        <v>21</v>
      </c>
      <c r="R224" s="74">
        <v>50</v>
      </c>
      <c r="S224" s="73">
        <f>R224*8</f>
        <v>400</v>
      </c>
    </row>
    <row r="225" spans="1:19" x14ac:dyDescent="0.25">
      <c r="A225" s="6" t="s">
        <v>530</v>
      </c>
      <c r="B225" s="8" t="s">
        <v>536</v>
      </c>
      <c r="C225" s="12" t="str">
        <f t="shared" si="65"/>
        <v>St James' Church Piccadilly: Conference Room</v>
      </c>
      <c r="D225" s="71">
        <f>S225*5</f>
        <v>2000</v>
      </c>
      <c r="E225" s="13">
        <f t="shared" si="69"/>
        <v>32.808399000000001</v>
      </c>
      <c r="F225" s="13">
        <f t="shared" si="70"/>
        <v>24.606299249999999</v>
      </c>
      <c r="G225" s="14">
        <f t="shared" si="71"/>
        <v>807.29328370740075</v>
      </c>
      <c r="H225" s="50">
        <v>10</v>
      </c>
      <c r="I225" s="50">
        <v>7.5</v>
      </c>
      <c r="J225" s="50">
        <f t="shared" si="67"/>
        <v>75</v>
      </c>
      <c r="K225" s="8" t="s">
        <v>9</v>
      </c>
      <c r="L225" s="8" t="s">
        <v>21</v>
      </c>
      <c r="M225" s="8" t="s">
        <v>21</v>
      </c>
      <c r="N225" s="8" t="s">
        <v>21</v>
      </c>
      <c r="O225" s="8" t="s">
        <v>21</v>
      </c>
      <c r="P225" s="57" t="s">
        <v>9</v>
      </c>
      <c r="Q225" s="57" t="s">
        <v>21</v>
      </c>
      <c r="R225" s="85">
        <v>50</v>
      </c>
      <c r="S225" s="67">
        <f>R225*8</f>
        <v>400</v>
      </c>
    </row>
    <row r="226" spans="1:19" x14ac:dyDescent="0.25">
      <c r="A226" s="6" t="s">
        <v>28</v>
      </c>
      <c r="B226" s="8" t="s">
        <v>92</v>
      </c>
      <c r="C226" s="12" t="str">
        <f t="shared" si="65"/>
        <v>3 Mills Studios: Studio 5</v>
      </c>
      <c r="D226" s="68">
        <v>2040</v>
      </c>
      <c r="E226" s="13">
        <f t="shared" si="69"/>
        <v>61.975065711000006</v>
      </c>
      <c r="F226" s="13">
        <f t="shared" si="70"/>
        <v>30.839895060000003</v>
      </c>
      <c r="G226" s="14">
        <f t="shared" si="71"/>
        <v>1911.3045228638448</v>
      </c>
      <c r="H226" s="50">
        <v>18.89</v>
      </c>
      <c r="I226" s="50">
        <v>9.4</v>
      </c>
      <c r="J226" s="50">
        <f t="shared" si="67"/>
        <v>177.566</v>
      </c>
      <c r="K226" s="8" t="s">
        <v>21</v>
      </c>
      <c r="L226" s="8" t="s">
        <v>21</v>
      </c>
      <c r="M226" s="8" t="s">
        <v>21</v>
      </c>
      <c r="N226" s="8" t="s">
        <v>21</v>
      </c>
      <c r="O226" s="8" t="s">
        <v>21</v>
      </c>
      <c r="P226" s="57" t="s">
        <v>21</v>
      </c>
      <c r="Q226" s="25" t="s">
        <v>21</v>
      </c>
      <c r="R226" s="67">
        <f>S226/8</f>
        <v>63.75</v>
      </c>
      <c r="S226" s="68">
        <v>510</v>
      </c>
    </row>
    <row r="227" spans="1:19" x14ac:dyDescent="0.25">
      <c r="A227" s="6" t="s">
        <v>28</v>
      </c>
      <c r="B227" s="8" t="s">
        <v>161</v>
      </c>
      <c r="C227" s="12" t="str">
        <f t="shared" si="65"/>
        <v>3 Mills Studios: Studio 6</v>
      </c>
      <c r="D227" s="68">
        <v>2040</v>
      </c>
      <c r="E227" s="13">
        <f t="shared" si="69"/>
        <v>62.631233691000006</v>
      </c>
      <c r="F227" s="13">
        <f t="shared" si="70"/>
        <v>40.026246780000001</v>
      </c>
      <c r="G227" s="14">
        <f t="shared" si="71"/>
        <v>2506.8932158518164</v>
      </c>
      <c r="H227" s="50">
        <v>19.09</v>
      </c>
      <c r="I227" s="50">
        <v>12.2</v>
      </c>
      <c r="J227" s="50">
        <f t="shared" si="67"/>
        <v>232.898</v>
      </c>
      <c r="K227" s="8" t="s">
        <v>21</v>
      </c>
      <c r="L227" s="8" t="s">
        <v>21</v>
      </c>
      <c r="M227" s="8" t="s">
        <v>21</v>
      </c>
      <c r="N227" s="8" t="s">
        <v>21</v>
      </c>
      <c r="O227" s="8" t="s">
        <v>21</v>
      </c>
      <c r="P227" s="57" t="s">
        <v>21</v>
      </c>
      <c r="Q227" s="25" t="s">
        <v>21</v>
      </c>
      <c r="R227" s="67">
        <f>S227/8</f>
        <v>63.75</v>
      </c>
      <c r="S227" s="68">
        <v>510</v>
      </c>
    </row>
    <row r="228" spans="1:19" x14ac:dyDescent="0.25">
      <c r="A228" s="12" t="s">
        <v>153</v>
      </c>
      <c r="B228" s="21" t="s">
        <v>162</v>
      </c>
      <c r="C228" s="12" t="str">
        <f t="shared" si="65"/>
        <v>Danceworks: Studio 10</v>
      </c>
      <c r="D228" s="74">
        <v>2100</v>
      </c>
      <c r="E228" s="23">
        <f t="shared" si="69"/>
        <v>39.698162789999998</v>
      </c>
      <c r="F228" s="23">
        <f t="shared" si="70"/>
        <v>31.16797905</v>
      </c>
      <c r="G228" s="17">
        <f t="shared" si="71"/>
        <v>1237.3115061622095</v>
      </c>
      <c r="H228" s="51">
        <v>12.1</v>
      </c>
      <c r="I228" s="51">
        <v>9.5</v>
      </c>
      <c r="J228" s="37">
        <f t="shared" si="67"/>
        <v>114.95</v>
      </c>
      <c r="K228" s="23" t="s">
        <v>21</v>
      </c>
      <c r="L228" s="23" t="s">
        <v>21</v>
      </c>
      <c r="M228" s="23" t="s">
        <v>9</v>
      </c>
      <c r="N228" s="23" t="s">
        <v>21</v>
      </c>
      <c r="O228" s="23" t="s">
        <v>9</v>
      </c>
      <c r="P228" s="23" t="s">
        <v>9</v>
      </c>
      <c r="Q228" s="23" t="s">
        <v>9</v>
      </c>
      <c r="R228" s="74">
        <v>60</v>
      </c>
      <c r="S228" s="74">
        <v>450</v>
      </c>
    </row>
    <row r="229" spans="1:19" x14ac:dyDescent="0.25">
      <c r="A229" s="12" t="s">
        <v>153</v>
      </c>
      <c r="B229" s="21" t="s">
        <v>163</v>
      </c>
      <c r="C229" s="12" t="str">
        <f t="shared" si="65"/>
        <v>Danceworks: Studio 11</v>
      </c>
      <c r="D229" s="74">
        <v>2100</v>
      </c>
      <c r="E229" s="23">
        <f t="shared" si="69"/>
        <v>39.698162789999998</v>
      </c>
      <c r="F229" s="23">
        <f t="shared" si="70"/>
        <v>31.16797905</v>
      </c>
      <c r="G229" s="17">
        <f t="shared" si="71"/>
        <v>1237.3115061622095</v>
      </c>
      <c r="H229" s="51">
        <v>12.1</v>
      </c>
      <c r="I229" s="51">
        <v>9.5</v>
      </c>
      <c r="J229" s="37">
        <f t="shared" si="67"/>
        <v>114.95</v>
      </c>
      <c r="K229" s="23" t="s">
        <v>21</v>
      </c>
      <c r="L229" s="23" t="s">
        <v>21</v>
      </c>
      <c r="M229" s="23" t="s">
        <v>9</v>
      </c>
      <c r="N229" s="23" t="s">
        <v>21</v>
      </c>
      <c r="O229" s="23" t="s">
        <v>9</v>
      </c>
      <c r="P229" s="23" t="s">
        <v>9</v>
      </c>
      <c r="Q229" s="23" t="s">
        <v>9</v>
      </c>
      <c r="R229" s="74">
        <v>60</v>
      </c>
      <c r="S229" s="74">
        <v>450</v>
      </c>
    </row>
    <row r="230" spans="1:19" x14ac:dyDescent="0.25">
      <c r="A230" s="21" t="s">
        <v>331</v>
      </c>
      <c r="B230" s="12" t="s">
        <v>337</v>
      </c>
      <c r="C230" s="12" t="str">
        <f t="shared" si="65"/>
        <v>Pineapple: Studio 9</v>
      </c>
      <c r="D230" s="71">
        <f>S230*5</f>
        <v>2112</v>
      </c>
      <c r="E230" s="23">
        <f t="shared" si="69"/>
        <v>32.808399000000001</v>
      </c>
      <c r="F230" s="23">
        <f t="shared" si="70"/>
        <v>42.650918700000005</v>
      </c>
      <c r="G230" s="23">
        <f t="shared" si="71"/>
        <v>1399.3083584261615</v>
      </c>
      <c r="H230" s="37">
        <v>10</v>
      </c>
      <c r="I230" s="37">
        <v>13</v>
      </c>
      <c r="J230" s="37">
        <f t="shared" si="67"/>
        <v>130</v>
      </c>
      <c r="K230" s="12" t="s">
        <v>21</v>
      </c>
      <c r="L230" s="12" t="s">
        <v>21</v>
      </c>
      <c r="M230" s="12" t="s">
        <v>9</v>
      </c>
      <c r="N230" s="12" t="s">
        <v>21</v>
      </c>
      <c r="O230" s="12" t="s">
        <v>9</v>
      </c>
      <c r="P230" s="12" t="s">
        <v>9</v>
      </c>
      <c r="Q230" s="12" t="s">
        <v>9</v>
      </c>
      <c r="R230" s="62">
        <v>52.8</v>
      </c>
      <c r="S230" s="71">
        <f>R230*8</f>
        <v>422.4</v>
      </c>
    </row>
    <row r="231" spans="1:19" x14ac:dyDescent="0.25">
      <c r="A231" s="21" t="s">
        <v>331</v>
      </c>
      <c r="B231" s="12" t="s">
        <v>338</v>
      </c>
      <c r="C231" s="12" t="str">
        <f t="shared" si="65"/>
        <v>Pineapple: Studio 12</v>
      </c>
      <c r="D231" s="71">
        <f>S231*5</f>
        <v>2112</v>
      </c>
      <c r="E231" s="23">
        <f t="shared" si="69"/>
        <v>32.808399000000001</v>
      </c>
      <c r="F231" s="23">
        <f t="shared" si="70"/>
        <v>42.650918700000005</v>
      </c>
      <c r="G231" s="23">
        <f t="shared" si="71"/>
        <v>1399.3083584261615</v>
      </c>
      <c r="H231" s="37">
        <v>10</v>
      </c>
      <c r="I231" s="37">
        <v>13</v>
      </c>
      <c r="J231" s="37">
        <f t="shared" si="67"/>
        <v>130</v>
      </c>
      <c r="K231" s="12" t="s">
        <v>21</v>
      </c>
      <c r="L231" s="12" t="s">
        <v>21</v>
      </c>
      <c r="M231" s="12" t="s">
        <v>9</v>
      </c>
      <c r="N231" s="12" t="s">
        <v>21</v>
      </c>
      <c r="O231" s="12" t="s">
        <v>9</v>
      </c>
      <c r="P231" s="12" t="s">
        <v>9</v>
      </c>
      <c r="Q231" s="12" t="s">
        <v>9</v>
      </c>
      <c r="R231" s="62">
        <v>52.8</v>
      </c>
      <c r="S231" s="71">
        <f>R231*8</f>
        <v>422.4</v>
      </c>
    </row>
    <row r="232" spans="1:19" x14ac:dyDescent="0.25">
      <c r="A232" s="12" t="s">
        <v>612</v>
      </c>
      <c r="B232" s="21" t="s">
        <v>89</v>
      </c>
      <c r="C232" s="12" t="str">
        <f t="shared" si="65"/>
        <v>Glasshill Studios: Studio 3</v>
      </c>
      <c r="D232" s="62">
        <v>2128.7999999999997</v>
      </c>
      <c r="E232" s="12"/>
      <c r="F232" s="12"/>
      <c r="G232" s="17"/>
      <c r="H232" s="51">
        <v>12.9</v>
      </c>
      <c r="I232" s="51">
        <v>8.9</v>
      </c>
      <c r="J232" s="37">
        <f t="shared" si="67"/>
        <v>114.81</v>
      </c>
      <c r="K232" s="23" t="s">
        <v>9</v>
      </c>
      <c r="L232" s="23" t="s">
        <v>21</v>
      </c>
      <c r="M232" s="23" t="s">
        <v>9</v>
      </c>
      <c r="N232" s="23" t="s">
        <v>21</v>
      </c>
      <c r="O232" s="23" t="s">
        <v>9</v>
      </c>
      <c r="P232" s="23" t="s">
        <v>9</v>
      </c>
      <c r="Q232" s="23" t="s">
        <v>9</v>
      </c>
      <c r="R232" s="71">
        <f>S232/8</f>
        <v>53.55</v>
      </c>
      <c r="S232" s="62">
        <v>428.4</v>
      </c>
    </row>
    <row r="233" spans="1:19" x14ac:dyDescent="0.25">
      <c r="A233" s="21" t="s">
        <v>81</v>
      </c>
      <c r="B233" s="12" t="s">
        <v>89</v>
      </c>
      <c r="C233" s="12" t="str">
        <f t="shared" si="65"/>
        <v>Artsadmin: Studio 3</v>
      </c>
      <c r="D233" s="74">
        <f>1.2*1800</f>
        <v>2160</v>
      </c>
      <c r="E233" s="17">
        <f t="shared" ref="E233:F236" si="72">H233*3.2808399</f>
        <v>49.212598499999999</v>
      </c>
      <c r="F233" s="17">
        <f t="shared" si="72"/>
        <v>45.931758600000002</v>
      </c>
      <c r="G233" s="17">
        <f t="shared" ref="G233:G241" si="73">E233*F233</f>
        <v>2260.4211943807222</v>
      </c>
      <c r="H233" s="37">
        <v>15</v>
      </c>
      <c r="I233" s="37">
        <v>14</v>
      </c>
      <c r="J233" s="37">
        <f t="shared" si="67"/>
        <v>210</v>
      </c>
      <c r="K233" s="12" t="s">
        <v>9</v>
      </c>
      <c r="L233" s="12" t="s">
        <v>9</v>
      </c>
      <c r="M233" s="12" t="s">
        <v>9</v>
      </c>
      <c r="N233" s="12" t="s">
        <v>21</v>
      </c>
      <c r="O233" s="12" t="s">
        <v>9</v>
      </c>
      <c r="P233" s="12" t="s">
        <v>9</v>
      </c>
      <c r="Q233" s="12" t="s">
        <v>21</v>
      </c>
      <c r="R233" s="73">
        <f>S233/5</f>
        <v>108</v>
      </c>
      <c r="S233" s="74">
        <f>450*1.2</f>
        <v>540</v>
      </c>
    </row>
    <row r="234" spans="1:19" x14ac:dyDescent="0.25">
      <c r="A234" s="21" t="s">
        <v>331</v>
      </c>
      <c r="B234" s="12" t="s">
        <v>100</v>
      </c>
      <c r="C234" s="12" t="str">
        <f t="shared" si="65"/>
        <v>Pineapple: Studio 1</v>
      </c>
      <c r="D234" s="71">
        <f>S234*5</f>
        <v>2160</v>
      </c>
      <c r="E234" s="23">
        <f t="shared" si="72"/>
        <v>32.808399000000001</v>
      </c>
      <c r="F234" s="23">
        <f t="shared" si="72"/>
        <v>36.089238899999998</v>
      </c>
      <c r="G234" s="23">
        <f t="shared" si="73"/>
        <v>1184.030149437521</v>
      </c>
      <c r="H234" s="37">
        <v>10</v>
      </c>
      <c r="I234" s="37">
        <v>11</v>
      </c>
      <c r="J234" s="37">
        <f t="shared" si="67"/>
        <v>110</v>
      </c>
      <c r="K234" s="12" t="s">
        <v>21</v>
      </c>
      <c r="L234" s="12" t="s">
        <v>21</v>
      </c>
      <c r="M234" s="12" t="s">
        <v>9</v>
      </c>
      <c r="N234" s="12" t="s">
        <v>21</v>
      </c>
      <c r="O234" s="12" t="s">
        <v>9</v>
      </c>
      <c r="P234" s="12" t="s">
        <v>9</v>
      </c>
      <c r="Q234" s="12" t="s">
        <v>9</v>
      </c>
      <c r="R234" s="62">
        <v>54</v>
      </c>
      <c r="S234" s="71">
        <f>R234*8</f>
        <v>432</v>
      </c>
    </row>
    <row r="235" spans="1:19" x14ac:dyDescent="0.25">
      <c r="A235" s="6" t="s">
        <v>361</v>
      </c>
      <c r="B235" s="25" t="s">
        <v>377</v>
      </c>
      <c r="C235" s="12" t="str">
        <f t="shared" si="65"/>
        <v>RADA: Squire Bancroft</v>
      </c>
      <c r="D235" s="71">
        <f>S235*5</f>
        <v>2160</v>
      </c>
      <c r="E235" s="23">
        <f t="shared" si="72"/>
        <v>54.790026330000003</v>
      </c>
      <c r="F235" s="23">
        <f t="shared" si="72"/>
        <v>24.606299249999999</v>
      </c>
      <c r="G235" s="23">
        <f t="shared" si="73"/>
        <v>1348.1797837913593</v>
      </c>
      <c r="H235" s="50">
        <v>16.7</v>
      </c>
      <c r="I235" s="50">
        <v>7.5</v>
      </c>
      <c r="J235" s="50">
        <f t="shared" si="67"/>
        <v>125.25</v>
      </c>
      <c r="K235" s="8" t="s">
        <v>21</v>
      </c>
      <c r="L235" s="8" t="s">
        <v>21</v>
      </c>
      <c r="M235" s="8" t="s">
        <v>9</v>
      </c>
      <c r="N235" s="8" t="s">
        <v>21</v>
      </c>
      <c r="O235" s="8" t="s">
        <v>9</v>
      </c>
      <c r="P235" s="8" t="s">
        <v>9</v>
      </c>
      <c r="Q235" s="8" t="s">
        <v>9</v>
      </c>
      <c r="R235" s="62">
        <v>60</v>
      </c>
      <c r="S235" s="62">
        <v>432</v>
      </c>
    </row>
    <row r="236" spans="1:19" x14ac:dyDescent="0.25">
      <c r="A236" s="6" t="s">
        <v>710</v>
      </c>
      <c r="B236" s="25" t="s">
        <v>722</v>
      </c>
      <c r="C236" s="12" t="str">
        <f t="shared" si="65"/>
        <v>Royal Academy of Dance: Genée</v>
      </c>
      <c r="D236" s="71">
        <f>S236*5</f>
        <v>2160</v>
      </c>
      <c r="E236" s="23">
        <f t="shared" si="72"/>
        <v>43.963254660000004</v>
      </c>
      <c r="F236" s="23">
        <f t="shared" si="72"/>
        <v>47.90026254</v>
      </c>
      <c r="G236" s="23">
        <f t="shared" si="73"/>
        <v>2105.8514403268787</v>
      </c>
      <c r="H236" s="50">
        <v>13.4</v>
      </c>
      <c r="I236" s="50">
        <v>14.6</v>
      </c>
      <c r="J236" s="50">
        <f t="shared" si="67"/>
        <v>195.64</v>
      </c>
      <c r="K236" s="25" t="s">
        <v>9</v>
      </c>
      <c r="L236" s="25" t="s">
        <v>9</v>
      </c>
      <c r="M236" s="25" t="s">
        <v>9</v>
      </c>
      <c r="N236" s="25" t="s">
        <v>21</v>
      </c>
      <c r="O236" s="25" t="s">
        <v>9</v>
      </c>
      <c r="P236" s="25" t="s">
        <v>21</v>
      </c>
      <c r="Q236" s="25" t="s">
        <v>9</v>
      </c>
      <c r="R236" s="62">
        <v>54</v>
      </c>
      <c r="S236" s="71">
        <f>R236*8</f>
        <v>432</v>
      </c>
    </row>
    <row r="237" spans="1:19" x14ac:dyDescent="0.25">
      <c r="A237" s="21" t="s">
        <v>148</v>
      </c>
      <c r="B237" s="21" t="s">
        <v>137</v>
      </c>
      <c r="C237" s="12" t="str">
        <f t="shared" ref="C237:C254" si="74">A237&amp;": "&amp;B237</f>
        <v>Dragon Hall: Main Hall</v>
      </c>
      <c r="D237" s="71">
        <f>S237*5</f>
        <v>2275</v>
      </c>
      <c r="E237" s="12">
        <v>43.3</v>
      </c>
      <c r="F237" s="12">
        <v>29.5</v>
      </c>
      <c r="G237" s="17">
        <f t="shared" si="73"/>
        <v>1277.3499999999999</v>
      </c>
      <c r="H237" s="37">
        <v>13.2</v>
      </c>
      <c r="I237" s="37">
        <v>9</v>
      </c>
      <c r="J237" s="37">
        <f t="shared" si="67"/>
        <v>118.8</v>
      </c>
      <c r="K237" s="23" t="s">
        <v>9</v>
      </c>
      <c r="L237" s="23" t="s">
        <v>21</v>
      </c>
      <c r="M237" s="23" t="s">
        <v>9</v>
      </c>
      <c r="N237" s="23" t="s">
        <v>21</v>
      </c>
      <c r="O237" s="23" t="s">
        <v>9</v>
      </c>
      <c r="P237" s="23" t="s">
        <v>9</v>
      </c>
      <c r="Q237" s="23" t="s">
        <v>21</v>
      </c>
      <c r="R237" s="71">
        <f>S237/8</f>
        <v>56.875</v>
      </c>
      <c r="S237" s="74">
        <v>455</v>
      </c>
    </row>
    <row r="238" spans="1:19" x14ac:dyDescent="0.25">
      <c r="A238" s="21" t="s">
        <v>262</v>
      </c>
      <c r="B238" s="12" t="s">
        <v>137</v>
      </c>
      <c r="C238" s="12" t="str">
        <f t="shared" si="74"/>
        <v>London Welsh Centre: Main Hall</v>
      </c>
      <c r="D238" s="73">
        <f>S238*5</f>
        <v>2275</v>
      </c>
      <c r="E238" s="12">
        <v>57</v>
      </c>
      <c r="F238" s="12">
        <v>35</v>
      </c>
      <c r="G238" s="17">
        <f t="shared" si="73"/>
        <v>1995</v>
      </c>
      <c r="H238" s="37">
        <v>17.399999999999999</v>
      </c>
      <c r="I238" s="37">
        <v>10</v>
      </c>
      <c r="J238" s="37">
        <f t="shared" si="67"/>
        <v>174</v>
      </c>
      <c r="K238" s="12" t="s">
        <v>9</v>
      </c>
      <c r="L238" s="12" t="s">
        <v>21</v>
      </c>
      <c r="M238" s="12" t="s">
        <v>21</v>
      </c>
      <c r="N238" s="12" t="s">
        <v>21</v>
      </c>
      <c r="O238" s="12" t="s">
        <v>21</v>
      </c>
      <c r="P238" s="12" t="s">
        <v>9</v>
      </c>
      <c r="Q238" s="12" t="s">
        <v>21</v>
      </c>
      <c r="R238" s="73">
        <f>S238/8</f>
        <v>56.875</v>
      </c>
      <c r="S238" s="74">
        <v>455</v>
      </c>
    </row>
    <row r="239" spans="1:19" x14ac:dyDescent="0.25">
      <c r="A239" s="21" t="s">
        <v>116</v>
      </c>
      <c r="B239" s="21" t="s">
        <v>122</v>
      </c>
      <c r="C239" s="12" t="str">
        <f t="shared" si="74"/>
        <v>Cecil Sharp House: Kennedy Hall</v>
      </c>
      <c r="D239" s="74">
        <v>2400</v>
      </c>
      <c r="E239" s="23">
        <v>70</v>
      </c>
      <c r="F239" s="23">
        <v>40</v>
      </c>
      <c r="G239" s="23">
        <f t="shared" si="73"/>
        <v>2800</v>
      </c>
      <c r="H239" s="51">
        <f>E239*0.3048</f>
        <v>21.336000000000002</v>
      </c>
      <c r="I239" s="51">
        <f>F239*0.3048</f>
        <v>12.192</v>
      </c>
      <c r="J239" s="51">
        <f t="shared" si="67"/>
        <v>260.128512</v>
      </c>
      <c r="K239" s="21" t="s">
        <v>9</v>
      </c>
      <c r="L239" s="21" t="s">
        <v>21</v>
      </c>
      <c r="M239" s="21" t="s">
        <v>21</v>
      </c>
      <c r="N239" s="21" t="s">
        <v>21</v>
      </c>
      <c r="O239" s="21" t="s">
        <v>9</v>
      </c>
      <c r="P239" s="21" t="s">
        <v>9</v>
      </c>
      <c r="Q239" s="21" t="s">
        <v>9</v>
      </c>
      <c r="R239" s="73">
        <f>S239/8</f>
        <v>75</v>
      </c>
      <c r="S239" s="74">
        <v>600</v>
      </c>
    </row>
    <row r="240" spans="1:19" x14ac:dyDescent="0.25">
      <c r="A240" s="6" t="s">
        <v>547</v>
      </c>
      <c r="B240" s="8" t="s">
        <v>749</v>
      </c>
      <c r="C240" s="12" t="str">
        <f t="shared" si="74"/>
        <v>Stratford Circus: C3</v>
      </c>
      <c r="D240" s="71">
        <f>S240*5</f>
        <v>2400</v>
      </c>
      <c r="E240" s="13">
        <f>H240*3.2808399</f>
        <v>49.212598499999999</v>
      </c>
      <c r="F240" s="13">
        <f>I240*3.2808399</f>
        <v>49.212598499999999</v>
      </c>
      <c r="G240" s="14">
        <f t="shared" si="73"/>
        <v>2421.8798511222021</v>
      </c>
      <c r="H240" s="50">
        <v>15</v>
      </c>
      <c r="I240" s="50">
        <v>15</v>
      </c>
      <c r="J240" s="50">
        <f t="shared" si="67"/>
        <v>225</v>
      </c>
      <c r="K240" s="8" t="s">
        <v>21</v>
      </c>
      <c r="L240" s="8" t="s">
        <v>21</v>
      </c>
      <c r="M240" s="8" t="s">
        <v>9</v>
      </c>
      <c r="N240" s="8" t="s">
        <v>21</v>
      </c>
      <c r="O240" s="8" t="s">
        <v>9</v>
      </c>
      <c r="P240" s="57" t="s">
        <v>21</v>
      </c>
      <c r="Q240" s="57" t="s">
        <v>9</v>
      </c>
      <c r="R240" s="71">
        <f>S240/8</f>
        <v>60</v>
      </c>
      <c r="S240" s="85">
        <f>1.2*400</f>
        <v>480</v>
      </c>
    </row>
    <row r="241" spans="1:19" x14ac:dyDescent="0.25">
      <c r="A241" s="6" t="s">
        <v>485</v>
      </c>
      <c r="B241" s="8" t="s">
        <v>137</v>
      </c>
      <c r="C241" s="12" t="str">
        <f t="shared" si="74"/>
        <v>Paddington Arts Centre: Main Hall</v>
      </c>
      <c r="D241" s="71">
        <f>S241*5</f>
        <v>2640</v>
      </c>
      <c r="E241" s="13">
        <f>H241*3.2808399</f>
        <v>47.244094560000001</v>
      </c>
      <c r="F241" s="13">
        <f>I241*3.2808399</f>
        <v>45.931758600000002</v>
      </c>
      <c r="G241" s="14">
        <f t="shared" si="73"/>
        <v>2170.0043466054935</v>
      </c>
      <c r="H241" s="50">
        <v>14.4</v>
      </c>
      <c r="I241" s="50">
        <v>14</v>
      </c>
      <c r="J241" s="50">
        <f t="shared" ref="J241:J252" si="75">H241*I241</f>
        <v>201.6</v>
      </c>
      <c r="K241" s="8" t="s">
        <v>21</v>
      </c>
      <c r="L241" s="8" t="s">
        <v>21</v>
      </c>
      <c r="M241" s="8" t="s">
        <v>9</v>
      </c>
      <c r="N241" s="8" t="s">
        <v>9</v>
      </c>
      <c r="O241" s="8" t="s">
        <v>21</v>
      </c>
      <c r="P241" s="8" t="s">
        <v>21</v>
      </c>
      <c r="Q241" s="8" t="s">
        <v>21</v>
      </c>
      <c r="R241" s="62">
        <v>66</v>
      </c>
      <c r="S241" s="71">
        <f>R241*8</f>
        <v>528</v>
      </c>
    </row>
    <row r="242" spans="1:19" x14ac:dyDescent="0.25">
      <c r="A242" s="12" t="s">
        <v>612</v>
      </c>
      <c r="B242" s="21" t="s">
        <v>101</v>
      </c>
      <c r="C242" s="12" t="str">
        <f t="shared" si="74"/>
        <v>Glasshill Studios: Studio 2</v>
      </c>
      <c r="D242" s="62">
        <v>2658</v>
      </c>
      <c r="E242" s="12"/>
      <c r="F242" s="12"/>
      <c r="G242" s="17"/>
      <c r="H242" s="51">
        <v>15.2</v>
      </c>
      <c r="I242" s="51">
        <v>9.1</v>
      </c>
      <c r="J242" s="37">
        <f t="shared" si="75"/>
        <v>138.32</v>
      </c>
      <c r="K242" s="23" t="s">
        <v>9</v>
      </c>
      <c r="L242" s="23" t="s">
        <v>21</v>
      </c>
      <c r="M242" s="23" t="s">
        <v>9</v>
      </c>
      <c r="N242" s="23" t="s">
        <v>21</v>
      </c>
      <c r="O242" s="23" t="s">
        <v>9</v>
      </c>
      <c r="P242" s="23" t="s">
        <v>9</v>
      </c>
      <c r="Q242" s="23" t="s">
        <v>9</v>
      </c>
      <c r="R242" s="71">
        <f>S242/8</f>
        <v>63</v>
      </c>
      <c r="S242" s="62">
        <v>504</v>
      </c>
    </row>
    <row r="243" spans="1:19" x14ac:dyDescent="0.25">
      <c r="A243" s="21" t="s">
        <v>331</v>
      </c>
      <c r="B243" s="12" t="s">
        <v>336</v>
      </c>
      <c r="C243" s="12" t="str">
        <f t="shared" si="74"/>
        <v>Pineapple: Studio 7</v>
      </c>
      <c r="D243" s="71">
        <f>S243*5</f>
        <v>2735.9999999999995</v>
      </c>
      <c r="E243" s="23">
        <f>H243*3.2808399</f>
        <v>62.335958099999999</v>
      </c>
      <c r="F243" s="23">
        <f>I243*3.2808399</f>
        <v>29.527559100000001</v>
      </c>
      <c r="G243" s="23">
        <f>E243*F243</f>
        <v>1840.6286868528737</v>
      </c>
      <c r="H243" s="37">
        <v>19</v>
      </c>
      <c r="I243" s="37">
        <v>9</v>
      </c>
      <c r="J243" s="37">
        <f t="shared" si="75"/>
        <v>171</v>
      </c>
      <c r="K243" s="12" t="s">
        <v>21</v>
      </c>
      <c r="L243" s="12" t="s">
        <v>21</v>
      </c>
      <c r="M243" s="12" t="s">
        <v>9</v>
      </c>
      <c r="N243" s="12" t="s">
        <v>21</v>
      </c>
      <c r="O243" s="12" t="s">
        <v>9</v>
      </c>
      <c r="P243" s="12" t="s">
        <v>9</v>
      </c>
      <c r="Q243" s="12" t="s">
        <v>9</v>
      </c>
      <c r="R243" s="62">
        <v>68.399999999999991</v>
      </c>
      <c r="S243" s="71">
        <f>R243*8</f>
        <v>547.19999999999993</v>
      </c>
    </row>
    <row r="244" spans="1:19" x14ac:dyDescent="0.25">
      <c r="A244" s="21" t="s">
        <v>331</v>
      </c>
      <c r="B244" s="12" t="s">
        <v>163</v>
      </c>
      <c r="C244" s="12" t="str">
        <f t="shared" si="74"/>
        <v>Pineapple: Studio 11</v>
      </c>
      <c r="D244" s="71">
        <f>S244*5</f>
        <v>2735.9999999999995</v>
      </c>
      <c r="E244" s="23">
        <f>H244*3.2808399</f>
        <v>59.055118200000003</v>
      </c>
      <c r="F244" s="23">
        <f>I244*3.2808399</f>
        <v>29.527559100000001</v>
      </c>
      <c r="G244" s="23">
        <f>E244*F244</f>
        <v>1743.7534928079858</v>
      </c>
      <c r="H244" s="37">
        <v>18</v>
      </c>
      <c r="I244" s="37">
        <v>9</v>
      </c>
      <c r="J244" s="37">
        <f t="shared" si="75"/>
        <v>162</v>
      </c>
      <c r="K244" s="12" t="s">
        <v>21</v>
      </c>
      <c r="L244" s="12" t="s">
        <v>21</v>
      </c>
      <c r="M244" s="12" t="s">
        <v>9</v>
      </c>
      <c r="N244" s="12" t="s">
        <v>21</v>
      </c>
      <c r="O244" s="12" t="s">
        <v>9</v>
      </c>
      <c r="P244" s="12" t="s">
        <v>9</v>
      </c>
      <c r="Q244" s="12" t="s">
        <v>9</v>
      </c>
      <c r="R244" s="62">
        <v>68.399999999999991</v>
      </c>
      <c r="S244" s="71">
        <f>R244*8</f>
        <v>547.19999999999993</v>
      </c>
    </row>
    <row r="245" spans="1:19" x14ac:dyDescent="0.25">
      <c r="A245" s="12" t="s">
        <v>612</v>
      </c>
      <c r="B245" s="21" t="s">
        <v>100</v>
      </c>
      <c r="C245" s="12" t="str">
        <f t="shared" si="74"/>
        <v>Glasshill Studios: Studio 1</v>
      </c>
      <c r="D245" s="62">
        <v>2746.7999999999997</v>
      </c>
      <c r="E245" s="12"/>
      <c r="F245" s="12"/>
      <c r="G245" s="17"/>
      <c r="H245" s="51">
        <v>15.2</v>
      </c>
      <c r="I245" s="51">
        <v>8.5</v>
      </c>
      <c r="J245" s="37">
        <f t="shared" si="75"/>
        <v>129.19999999999999</v>
      </c>
      <c r="K245" s="23" t="s">
        <v>9</v>
      </c>
      <c r="L245" s="23" t="s">
        <v>21</v>
      </c>
      <c r="M245" s="23" t="s">
        <v>9</v>
      </c>
      <c r="N245" s="23" t="s">
        <v>21</v>
      </c>
      <c r="O245" s="23" t="s">
        <v>9</v>
      </c>
      <c r="P245" s="23" t="s">
        <v>9</v>
      </c>
      <c r="Q245" s="23" t="s">
        <v>9</v>
      </c>
      <c r="R245" s="71">
        <f>S245/8</f>
        <v>64.5</v>
      </c>
      <c r="S245" s="62">
        <v>516</v>
      </c>
    </row>
    <row r="246" spans="1:19" x14ac:dyDescent="0.25">
      <c r="A246" s="21" t="s">
        <v>81</v>
      </c>
      <c r="B246" s="12" t="s">
        <v>87</v>
      </c>
      <c r="C246" s="12" t="str">
        <f t="shared" si="74"/>
        <v>Artsadmin: Steve Whitson Studio</v>
      </c>
      <c r="D246" s="74">
        <f>2300*1.2</f>
        <v>2760</v>
      </c>
      <c r="E246" s="17">
        <f t="shared" ref="E246:F248" si="76">H246*3.2808399</f>
        <v>42.650918700000005</v>
      </c>
      <c r="F246" s="17">
        <f t="shared" si="76"/>
        <v>37.72965885</v>
      </c>
      <c r="G246" s="17">
        <f>E246*F246</f>
        <v>1609.2046121900858</v>
      </c>
      <c r="H246" s="37">
        <v>13</v>
      </c>
      <c r="I246" s="37">
        <v>11.5</v>
      </c>
      <c r="J246" s="37">
        <f t="shared" si="75"/>
        <v>149.5</v>
      </c>
      <c r="K246" s="12" t="s">
        <v>9</v>
      </c>
      <c r="L246" s="12" t="s">
        <v>9</v>
      </c>
      <c r="M246" s="12" t="s">
        <v>21</v>
      </c>
      <c r="N246" s="12" t="s">
        <v>21</v>
      </c>
      <c r="O246" s="12" t="s">
        <v>9</v>
      </c>
      <c r="P246" s="12" t="s">
        <v>9</v>
      </c>
      <c r="Q246" s="12" t="s">
        <v>21</v>
      </c>
      <c r="R246" s="73">
        <f>S246/5</f>
        <v>138</v>
      </c>
      <c r="S246" s="74">
        <f>575*1.2</f>
        <v>690</v>
      </c>
    </row>
    <row r="247" spans="1:19" x14ac:dyDescent="0.25">
      <c r="A247" s="21" t="s">
        <v>81</v>
      </c>
      <c r="B247" s="12" t="s">
        <v>88</v>
      </c>
      <c r="C247" s="12" t="str">
        <f t="shared" si="74"/>
        <v>Artsadmin: Theatre</v>
      </c>
      <c r="D247" s="74">
        <f>2300*1.2</f>
        <v>2760</v>
      </c>
      <c r="E247" s="17">
        <f t="shared" si="76"/>
        <v>32.808399000000001</v>
      </c>
      <c r="F247" s="17">
        <f t="shared" si="76"/>
        <v>29.527559100000001</v>
      </c>
      <c r="G247" s="17">
        <f>E247*F247</f>
        <v>968.75194044888099</v>
      </c>
      <c r="H247" s="37">
        <v>10</v>
      </c>
      <c r="I247" s="37">
        <v>9</v>
      </c>
      <c r="J247" s="37">
        <f t="shared" si="75"/>
        <v>90</v>
      </c>
      <c r="K247" s="12" t="s">
        <v>9</v>
      </c>
      <c r="L247" s="12" t="s">
        <v>9</v>
      </c>
      <c r="M247" s="12" t="s">
        <v>9</v>
      </c>
      <c r="N247" s="12" t="s">
        <v>9</v>
      </c>
      <c r="O247" s="12" t="s">
        <v>21</v>
      </c>
      <c r="P247" s="12" t="s">
        <v>9</v>
      </c>
      <c r="Q247" s="12" t="s">
        <v>21</v>
      </c>
      <c r="R247" s="73">
        <f>S247/5</f>
        <v>138</v>
      </c>
      <c r="S247" s="74">
        <f>575*1.2</f>
        <v>690</v>
      </c>
    </row>
    <row r="248" spans="1:19" x14ac:dyDescent="0.25">
      <c r="A248" s="21" t="s">
        <v>331</v>
      </c>
      <c r="B248" s="12" t="s">
        <v>339</v>
      </c>
      <c r="C248" s="12" t="str">
        <f t="shared" si="74"/>
        <v>Pineapple: Studio 79</v>
      </c>
      <c r="D248" s="71">
        <f>S248*5</f>
        <v>3072</v>
      </c>
      <c r="E248" s="23">
        <f t="shared" si="76"/>
        <v>59.055118200000003</v>
      </c>
      <c r="F248" s="23">
        <f t="shared" si="76"/>
        <v>29.527559100000001</v>
      </c>
      <c r="G248" s="23">
        <f>E248*F248</f>
        <v>1743.7534928079858</v>
      </c>
      <c r="H248" s="37">
        <v>18</v>
      </c>
      <c r="I248" s="37">
        <v>9</v>
      </c>
      <c r="J248" s="37">
        <f t="shared" si="75"/>
        <v>162</v>
      </c>
      <c r="K248" s="12" t="s">
        <v>21</v>
      </c>
      <c r="L248" s="12" t="s">
        <v>21</v>
      </c>
      <c r="M248" s="12" t="s">
        <v>9</v>
      </c>
      <c r="N248" s="12" t="s">
        <v>21</v>
      </c>
      <c r="O248" s="12" t="s">
        <v>9</v>
      </c>
      <c r="P248" s="12" t="s">
        <v>9</v>
      </c>
      <c r="Q248" s="12" t="s">
        <v>9</v>
      </c>
      <c r="R248" s="62">
        <v>76.8</v>
      </c>
      <c r="S248" s="71">
        <f>R248*8</f>
        <v>614.4</v>
      </c>
    </row>
    <row r="249" spans="1:19" x14ac:dyDescent="0.25">
      <c r="A249" s="6" t="s">
        <v>735</v>
      </c>
      <c r="B249" s="25" t="s">
        <v>741</v>
      </c>
      <c r="C249" s="12" t="str">
        <f t="shared" si="74"/>
        <v>Dominion Theatre: The Studio</v>
      </c>
      <c r="D249" s="71">
        <f>S249*5</f>
        <v>3300</v>
      </c>
      <c r="E249" s="13"/>
      <c r="F249" s="13"/>
      <c r="G249" s="14"/>
      <c r="H249" s="50">
        <v>16.2</v>
      </c>
      <c r="I249" s="50">
        <v>12.1</v>
      </c>
      <c r="J249" s="50">
        <f t="shared" si="75"/>
        <v>196.01999999999998</v>
      </c>
      <c r="K249" s="8" t="s">
        <v>9</v>
      </c>
      <c r="L249" s="8" t="s">
        <v>9</v>
      </c>
      <c r="M249" s="8" t="s">
        <v>9</v>
      </c>
      <c r="N249" s="8" t="s">
        <v>9</v>
      </c>
      <c r="O249" s="8" t="s">
        <v>9</v>
      </c>
      <c r="P249" s="8" t="s">
        <v>9</v>
      </c>
      <c r="Q249" s="8" t="s">
        <v>9</v>
      </c>
      <c r="R249" s="62">
        <f t="shared" ref="R249:R254" si="77">S249/8</f>
        <v>82.5</v>
      </c>
      <c r="S249" s="62">
        <f>550*1.2</f>
        <v>660</v>
      </c>
    </row>
    <row r="250" spans="1:19" x14ac:dyDescent="0.25">
      <c r="A250" s="6" t="s">
        <v>547</v>
      </c>
      <c r="B250" s="8" t="s">
        <v>748</v>
      </c>
      <c r="C250" s="12" t="str">
        <f t="shared" si="74"/>
        <v>Stratford Circus: C2</v>
      </c>
      <c r="D250" s="71">
        <f>S250*5</f>
        <v>3300</v>
      </c>
      <c r="E250" s="13">
        <f>H250*3.2808399</f>
        <v>33.792650970000004</v>
      </c>
      <c r="F250" s="13">
        <f>I250*3.2808399</f>
        <v>19.685039400000001</v>
      </c>
      <c r="G250" s="14">
        <f>E250*F250</f>
        <v>665.20966577489833</v>
      </c>
      <c r="H250" s="50">
        <v>10.3</v>
      </c>
      <c r="I250" s="50">
        <v>6</v>
      </c>
      <c r="J250" s="50">
        <f t="shared" si="75"/>
        <v>61.800000000000004</v>
      </c>
      <c r="K250" s="8" t="s">
        <v>21</v>
      </c>
      <c r="L250" s="8" t="s">
        <v>21</v>
      </c>
      <c r="M250" s="8" t="s">
        <v>9</v>
      </c>
      <c r="N250" s="8" t="s">
        <v>9</v>
      </c>
      <c r="O250" s="8" t="s">
        <v>21</v>
      </c>
      <c r="P250" s="57" t="s">
        <v>21</v>
      </c>
      <c r="Q250" s="57" t="s">
        <v>21</v>
      </c>
      <c r="R250" s="71">
        <f t="shared" si="77"/>
        <v>82.5</v>
      </c>
      <c r="S250" s="85">
        <f>1.2*550</f>
        <v>660</v>
      </c>
    </row>
    <row r="251" spans="1:19" x14ac:dyDescent="0.25">
      <c r="A251" s="6" t="s">
        <v>724</v>
      </c>
      <c r="B251" s="25" t="s">
        <v>734</v>
      </c>
      <c r="C251" s="12" t="str">
        <f t="shared" si="74"/>
        <v>Sadler's Wells: Lilian Baylis Studio</v>
      </c>
      <c r="D251" s="62">
        <v>3384</v>
      </c>
      <c r="E251" s="23"/>
      <c r="F251" s="23"/>
      <c r="G251" s="23"/>
      <c r="H251" s="50">
        <v>15</v>
      </c>
      <c r="I251" s="50">
        <v>15</v>
      </c>
      <c r="J251" s="50">
        <f t="shared" si="75"/>
        <v>225</v>
      </c>
      <c r="K251" s="25" t="s">
        <v>9</v>
      </c>
      <c r="L251" s="25" t="s">
        <v>21</v>
      </c>
      <c r="M251" s="25" t="s">
        <v>21</v>
      </c>
      <c r="N251" s="25" t="s">
        <v>9</v>
      </c>
      <c r="O251" s="25" t="s">
        <v>9</v>
      </c>
      <c r="P251" s="25" t="s">
        <v>21</v>
      </c>
      <c r="Q251" s="25" t="s">
        <v>21</v>
      </c>
      <c r="R251" s="71">
        <f t="shared" si="77"/>
        <v>69.75</v>
      </c>
      <c r="S251" s="62">
        <v>558</v>
      </c>
    </row>
    <row r="252" spans="1:19" x14ac:dyDescent="0.25">
      <c r="A252" s="6" t="s">
        <v>547</v>
      </c>
      <c r="B252" s="8" t="s">
        <v>747</v>
      </c>
      <c r="C252" s="12" t="str">
        <f t="shared" si="74"/>
        <v>Stratford Circus: C1</v>
      </c>
      <c r="D252" s="71">
        <f>S252*5</f>
        <v>6600</v>
      </c>
      <c r="E252" s="13">
        <f>H252*3.2808399</f>
        <v>50.098425273000004</v>
      </c>
      <c r="F252" s="13">
        <f>I252*3.2808399</f>
        <v>39.074803209000002</v>
      </c>
      <c r="G252" s="14">
        <f>E252*F252</f>
        <v>1957.5861086232674</v>
      </c>
      <c r="H252" s="50">
        <v>15.27</v>
      </c>
      <c r="I252" s="50">
        <v>11.91</v>
      </c>
      <c r="J252" s="50">
        <f t="shared" si="75"/>
        <v>181.8657</v>
      </c>
      <c r="K252" s="8" t="s">
        <v>21</v>
      </c>
      <c r="L252" s="8" t="s">
        <v>21</v>
      </c>
      <c r="M252" s="8" t="s">
        <v>9</v>
      </c>
      <c r="N252" s="8" t="s">
        <v>9</v>
      </c>
      <c r="O252" s="8" t="s">
        <v>21</v>
      </c>
      <c r="P252" s="57" t="s">
        <v>21</v>
      </c>
      <c r="Q252" s="57" t="s">
        <v>21</v>
      </c>
      <c r="R252" s="71">
        <f t="shared" si="77"/>
        <v>165</v>
      </c>
      <c r="S252" s="85">
        <f>1.2*1100</f>
        <v>1320</v>
      </c>
    </row>
    <row r="253" spans="1:19" x14ac:dyDescent="0.25">
      <c r="A253" s="21" t="s">
        <v>595</v>
      </c>
      <c r="B253" s="21" t="s">
        <v>601</v>
      </c>
      <c r="C253" s="21" t="str">
        <f t="shared" si="74"/>
        <v xml:space="preserve">Carousel Spaces: Upstairs  </v>
      </c>
      <c r="D253" s="73">
        <f>S253*5</f>
        <v>9000</v>
      </c>
      <c r="E253" s="23" t="s">
        <v>574</v>
      </c>
      <c r="F253" s="23" t="s">
        <v>574</v>
      </c>
      <c r="G253" s="23">
        <v>861</v>
      </c>
      <c r="H253" s="51" t="s">
        <v>574</v>
      </c>
      <c r="I253" s="51" t="s">
        <v>574</v>
      </c>
      <c r="J253" s="51">
        <v>80</v>
      </c>
      <c r="K253" s="21" t="s">
        <v>9</v>
      </c>
      <c r="L253" s="21" t="s">
        <v>9</v>
      </c>
      <c r="M253" s="21" t="s">
        <v>9</v>
      </c>
      <c r="N253" s="21" t="s">
        <v>9</v>
      </c>
      <c r="O253" s="21" t="s">
        <v>21</v>
      </c>
      <c r="P253" s="21" t="s">
        <v>21</v>
      </c>
      <c r="Q253" s="21" t="s">
        <v>21</v>
      </c>
      <c r="R253" s="73">
        <f t="shared" si="77"/>
        <v>225</v>
      </c>
      <c r="S253" s="74">
        <v>1800</v>
      </c>
    </row>
    <row r="254" spans="1:19" x14ac:dyDescent="0.25">
      <c r="A254" s="21" t="s">
        <v>595</v>
      </c>
      <c r="B254" s="21" t="s">
        <v>602</v>
      </c>
      <c r="C254" s="21" t="str">
        <f t="shared" si="74"/>
        <v xml:space="preserve">Carousel Spaces: Downstairs  </v>
      </c>
      <c r="D254" s="73">
        <f>S254*5</f>
        <v>15000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 t="shared" si="77"/>
        <v>375</v>
      </c>
      <c r="S254" s="74">
        <v>3000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D1048576"/>
    </sheetView>
  </sheetViews>
  <sheetFormatPr defaultColWidth="10.875" defaultRowHeight="15.75" x14ac:dyDescent="0.25"/>
  <cols>
    <col min="1" max="1" width="41" style="12" customWidth="1"/>
    <col min="2" max="2" width="28.125" style="12" customWidth="1"/>
    <col min="3" max="3" width="56.5" style="12" customWidth="1"/>
    <col min="4" max="4" width="26.875" style="88" customWidth="1"/>
    <col min="5" max="6" width="26.875" style="12" customWidth="1"/>
    <col min="7" max="7" width="26.875" style="17" customWidth="1"/>
    <col min="8" max="10" width="26.875" style="37" customWidth="1"/>
    <col min="11" max="17" width="26.875" style="12" customWidth="1"/>
    <col min="18" max="22" width="26.875" style="88" customWidth="1"/>
    <col min="23" max="16384" width="10.875" style="12"/>
  </cols>
  <sheetData>
    <row r="1" spans="1:22" s="2" customFormat="1" x14ac:dyDescent="0.25">
      <c r="A1" s="2" t="s">
        <v>0</v>
      </c>
      <c r="B1" s="2" t="s">
        <v>188</v>
      </c>
      <c r="C1" s="2" t="s">
        <v>539</v>
      </c>
      <c r="D1" s="58" t="s">
        <v>784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571</v>
      </c>
      <c r="T1" s="58" t="s">
        <v>572</v>
      </c>
      <c r="U1" s="58" t="s">
        <v>752</v>
      </c>
      <c r="V1" s="58" t="s">
        <v>753</v>
      </c>
    </row>
    <row r="2" spans="1:22" s="25" customFormat="1" x14ac:dyDescent="0.25">
      <c r="A2" s="6" t="s">
        <v>710</v>
      </c>
      <c r="B2" s="25" t="s">
        <v>716</v>
      </c>
      <c r="C2" s="12" t="str">
        <f t="shared" ref="C2:C33" si="0">A2&amp;": "&amp;B2</f>
        <v>Royal Academy of Dance: Ashton</v>
      </c>
      <c r="D2" s="69">
        <f t="shared" ref="D2:D33" si="1">R2/J2</f>
        <v>2.5263157894736842E-2</v>
      </c>
      <c r="E2" s="23">
        <f t="shared" ref="E2:F6" si="2">H2*3.2808399</f>
        <v>124.6719162</v>
      </c>
      <c r="F2" s="23">
        <f t="shared" si="2"/>
        <v>164.04199500000001</v>
      </c>
      <c r="G2" s="23">
        <f t="shared" ref="G2:G15" si="3">E2*F2</f>
        <v>20451.429853920821</v>
      </c>
      <c r="H2" s="50">
        <v>38</v>
      </c>
      <c r="I2" s="50">
        <v>50</v>
      </c>
      <c r="J2" s="50">
        <f t="shared" ref="J2:J25" si="4">H2*I2</f>
        <v>1900</v>
      </c>
      <c r="K2" s="25" t="s">
        <v>9</v>
      </c>
      <c r="L2" s="25" t="s">
        <v>9</v>
      </c>
      <c r="M2" s="25" t="s">
        <v>9</v>
      </c>
      <c r="N2" s="25" t="s">
        <v>21</v>
      </c>
      <c r="O2" s="25" t="s">
        <v>9</v>
      </c>
      <c r="P2" s="25" t="s">
        <v>21</v>
      </c>
      <c r="Q2" s="25" t="s">
        <v>9</v>
      </c>
      <c r="R2" s="62">
        <v>48</v>
      </c>
      <c r="S2" s="71">
        <f>R2*8</f>
        <v>384</v>
      </c>
      <c r="T2" s="71">
        <f>S2*5</f>
        <v>1920</v>
      </c>
      <c r="U2" s="69">
        <f t="shared" ref="U2:U33" si="5">S2/J2</f>
        <v>0.20210526315789473</v>
      </c>
      <c r="V2" s="69">
        <f t="shared" ref="V2:V33" si="6">T2/J2</f>
        <v>1.0105263157894737</v>
      </c>
    </row>
    <row r="3" spans="1:22" s="25" customFormat="1" x14ac:dyDescent="0.25">
      <c r="A3" s="21" t="s">
        <v>71</v>
      </c>
      <c r="B3" s="21" t="s">
        <v>137</v>
      </c>
      <c r="C3" s="12" t="str">
        <f t="shared" si="0"/>
        <v>Alford House: Main Hall</v>
      </c>
      <c r="D3" s="69">
        <f t="shared" si="1"/>
        <v>8.5287846481876331E-2</v>
      </c>
      <c r="E3" s="23">
        <f t="shared" si="2"/>
        <v>45.931758600000002</v>
      </c>
      <c r="F3" s="23">
        <f t="shared" si="2"/>
        <v>43.963254660000004</v>
      </c>
      <c r="G3" s="23">
        <f t="shared" si="3"/>
        <v>2019.3096003134453</v>
      </c>
      <c r="H3" s="51">
        <v>14</v>
      </c>
      <c r="I3" s="51">
        <v>13.4</v>
      </c>
      <c r="J3" s="51">
        <f t="shared" si="4"/>
        <v>187.6</v>
      </c>
      <c r="K3" s="21" t="s">
        <v>9</v>
      </c>
      <c r="L3" s="21" t="s">
        <v>21</v>
      </c>
      <c r="M3" s="21" t="s">
        <v>21</v>
      </c>
      <c r="N3" s="21" t="s">
        <v>21</v>
      </c>
      <c r="O3" s="21" t="s">
        <v>21</v>
      </c>
      <c r="P3" s="21" t="s">
        <v>9</v>
      </c>
      <c r="Q3" s="21" t="s">
        <v>21</v>
      </c>
      <c r="R3" s="73">
        <f>S3/8</f>
        <v>16</v>
      </c>
      <c r="S3" s="73">
        <f>T3/5</f>
        <v>128</v>
      </c>
      <c r="T3" s="74">
        <v>640</v>
      </c>
      <c r="U3" s="69">
        <f t="shared" si="5"/>
        <v>0.68230277185501065</v>
      </c>
      <c r="V3" s="69">
        <f t="shared" si="6"/>
        <v>3.4115138592750536</v>
      </c>
    </row>
    <row r="4" spans="1:22" s="25" customFormat="1" x14ac:dyDescent="0.25">
      <c r="A4" s="6" t="s">
        <v>340</v>
      </c>
      <c r="B4" s="25" t="s">
        <v>758</v>
      </c>
      <c r="C4" s="12" t="str">
        <f t="shared" si="0"/>
        <v>The Poor School: Upstairs 1</v>
      </c>
      <c r="D4" s="69">
        <f t="shared" si="1"/>
        <v>9.6153846153846159E-2</v>
      </c>
      <c r="E4" s="23">
        <f t="shared" si="2"/>
        <v>42.650918700000005</v>
      </c>
      <c r="F4" s="23">
        <f t="shared" si="2"/>
        <v>36.089238899999998</v>
      </c>
      <c r="G4" s="23">
        <f t="shared" si="3"/>
        <v>1539.2391942687775</v>
      </c>
      <c r="H4" s="52">
        <v>13</v>
      </c>
      <c r="I4" s="52">
        <v>11</v>
      </c>
      <c r="J4" s="37">
        <f t="shared" si="4"/>
        <v>143</v>
      </c>
      <c r="K4" s="25" t="s">
        <v>9</v>
      </c>
      <c r="L4" s="25" t="s">
        <v>21</v>
      </c>
      <c r="M4" s="25" t="s">
        <v>21</v>
      </c>
      <c r="N4" s="25" t="s">
        <v>21</v>
      </c>
      <c r="O4" s="25" t="s">
        <v>21</v>
      </c>
      <c r="P4" s="25" t="s">
        <v>9</v>
      </c>
      <c r="Q4" s="25" t="s">
        <v>21</v>
      </c>
      <c r="R4" s="71">
        <f>S4/8</f>
        <v>13.75</v>
      </c>
      <c r="S4" s="62">
        <v>110</v>
      </c>
      <c r="T4" s="71">
        <f>S4*5</f>
        <v>550</v>
      </c>
      <c r="U4" s="69">
        <f t="shared" si="5"/>
        <v>0.76923076923076927</v>
      </c>
      <c r="V4" s="69">
        <f t="shared" si="6"/>
        <v>3.8461538461538463</v>
      </c>
    </row>
    <row r="5" spans="1:22" s="25" customFormat="1" x14ac:dyDescent="0.25">
      <c r="A5" s="6" t="s">
        <v>751</v>
      </c>
      <c r="B5" s="8" t="s">
        <v>765</v>
      </c>
      <c r="C5" s="12" t="str">
        <f t="shared" si="0"/>
        <v>Theatre Delicatessen: 3rd Floor Studio</v>
      </c>
      <c r="D5" s="69">
        <f t="shared" si="1"/>
        <v>0.10204081632653061</v>
      </c>
      <c r="E5" s="13">
        <f t="shared" si="2"/>
        <v>68.897637900000007</v>
      </c>
      <c r="F5" s="13">
        <f t="shared" si="2"/>
        <v>22.965879300000001</v>
      </c>
      <c r="G5" s="14">
        <f t="shared" si="3"/>
        <v>1582.2948360665057</v>
      </c>
      <c r="H5" s="50">
        <v>21</v>
      </c>
      <c r="I5" s="50">
        <v>7</v>
      </c>
      <c r="J5" s="50">
        <f t="shared" si="4"/>
        <v>147</v>
      </c>
      <c r="K5" s="8" t="s">
        <v>9</v>
      </c>
      <c r="L5" s="8" t="s">
        <v>21</v>
      </c>
      <c r="M5" s="8" t="s">
        <v>21</v>
      </c>
      <c r="N5" s="8" t="s">
        <v>21</v>
      </c>
      <c r="O5" s="8" t="s">
        <v>21</v>
      </c>
      <c r="P5" s="8" t="s">
        <v>21</v>
      </c>
      <c r="Q5" s="8" t="s">
        <v>21</v>
      </c>
      <c r="R5" s="62">
        <v>15</v>
      </c>
      <c r="S5" s="71">
        <f>R5*8</f>
        <v>120</v>
      </c>
      <c r="T5" s="71">
        <f>S5*5</f>
        <v>600</v>
      </c>
      <c r="U5" s="69">
        <f t="shared" si="5"/>
        <v>0.81632653061224492</v>
      </c>
      <c r="V5" s="69">
        <f t="shared" si="6"/>
        <v>4.0816326530612246</v>
      </c>
    </row>
    <row r="6" spans="1:22" s="25" customFormat="1" x14ac:dyDescent="0.25">
      <c r="A6" s="21" t="s">
        <v>71</v>
      </c>
      <c r="B6" s="21" t="s">
        <v>496</v>
      </c>
      <c r="C6" s="12" t="str">
        <f t="shared" si="0"/>
        <v>Alford House: Gymnasium</v>
      </c>
      <c r="D6" s="69">
        <f t="shared" si="1"/>
        <v>0.11071428571428571</v>
      </c>
      <c r="E6" s="23">
        <f t="shared" si="2"/>
        <v>45.931758600000002</v>
      </c>
      <c r="F6" s="23">
        <f t="shared" si="2"/>
        <v>32.808399000000001</v>
      </c>
      <c r="G6" s="23">
        <f t="shared" si="3"/>
        <v>1506.9474629204815</v>
      </c>
      <c r="H6" s="51">
        <v>14</v>
      </c>
      <c r="I6" s="51">
        <v>10</v>
      </c>
      <c r="J6" s="51">
        <f t="shared" si="4"/>
        <v>140</v>
      </c>
      <c r="K6" s="21" t="s">
        <v>9</v>
      </c>
      <c r="L6" s="21" t="s">
        <v>21</v>
      </c>
      <c r="M6" s="21" t="s">
        <v>21</v>
      </c>
      <c r="N6" s="21" t="s">
        <v>21</v>
      </c>
      <c r="O6" s="21" t="s">
        <v>9</v>
      </c>
      <c r="P6" s="21" t="s">
        <v>9</v>
      </c>
      <c r="Q6" s="21" t="s">
        <v>21</v>
      </c>
      <c r="R6" s="73">
        <f>S6/8</f>
        <v>15.5</v>
      </c>
      <c r="S6" s="73">
        <f>T6/5</f>
        <v>124</v>
      </c>
      <c r="T6" s="74">
        <v>620</v>
      </c>
      <c r="U6" s="69">
        <f t="shared" si="5"/>
        <v>0.88571428571428568</v>
      </c>
      <c r="V6" s="69">
        <f t="shared" si="6"/>
        <v>4.4285714285714288</v>
      </c>
    </row>
    <row r="7" spans="1:22" s="25" customFormat="1" x14ac:dyDescent="0.25">
      <c r="A7" s="21" t="s">
        <v>131</v>
      </c>
      <c r="B7" s="21" t="s">
        <v>137</v>
      </c>
      <c r="C7" s="12" t="str">
        <f t="shared" si="0"/>
        <v>Clapham Community Project: Main Hall</v>
      </c>
      <c r="D7" s="69">
        <f t="shared" si="1"/>
        <v>0.11402447475328095</v>
      </c>
      <c r="E7" s="12">
        <v>40</v>
      </c>
      <c r="F7" s="12">
        <v>59</v>
      </c>
      <c r="G7" s="17">
        <f t="shared" si="3"/>
        <v>2360</v>
      </c>
      <c r="H7" s="51">
        <f>E7*0.3048</f>
        <v>12.192</v>
      </c>
      <c r="I7" s="51">
        <f>F7*0.3048</f>
        <v>17.9832</v>
      </c>
      <c r="J7" s="37">
        <f t="shared" si="4"/>
        <v>219.2511744</v>
      </c>
      <c r="K7" s="23" t="s">
        <v>9</v>
      </c>
      <c r="L7" s="23" t="s">
        <v>21</v>
      </c>
      <c r="M7" s="23" t="s">
        <v>9</v>
      </c>
      <c r="N7" s="23" t="s">
        <v>21</v>
      </c>
      <c r="O7" s="23" t="s">
        <v>9</v>
      </c>
      <c r="P7" s="23" t="s">
        <v>9</v>
      </c>
      <c r="Q7" s="23" t="s">
        <v>21</v>
      </c>
      <c r="R7" s="73">
        <f>S7/8</f>
        <v>25</v>
      </c>
      <c r="S7" s="74">
        <v>200</v>
      </c>
      <c r="T7" s="73">
        <f>(S7*5)*0.9</f>
        <v>900</v>
      </c>
      <c r="U7" s="69">
        <f t="shared" si="5"/>
        <v>0.91219579802624762</v>
      </c>
      <c r="V7" s="69">
        <f t="shared" si="6"/>
        <v>4.1048810911181146</v>
      </c>
    </row>
    <row r="8" spans="1:22" x14ac:dyDescent="0.25">
      <c r="A8" s="6" t="s">
        <v>340</v>
      </c>
      <c r="B8" s="25" t="s">
        <v>759</v>
      </c>
      <c r="C8" s="12" t="str">
        <f t="shared" si="0"/>
        <v>The Poor School: Upstairs 2</v>
      </c>
      <c r="D8" s="69">
        <f t="shared" si="1"/>
        <v>0.125</v>
      </c>
      <c r="E8" s="23">
        <f t="shared" ref="E8:F15" si="7">H8*3.2808399</f>
        <v>36.089238899999998</v>
      </c>
      <c r="F8" s="23">
        <f t="shared" si="7"/>
        <v>32.808399000000001</v>
      </c>
      <c r="G8" s="23">
        <f t="shared" si="3"/>
        <v>1184.030149437521</v>
      </c>
      <c r="H8" s="52">
        <v>11</v>
      </c>
      <c r="I8" s="52">
        <v>10</v>
      </c>
      <c r="J8" s="37">
        <f t="shared" si="4"/>
        <v>110</v>
      </c>
      <c r="K8" s="25" t="s">
        <v>9</v>
      </c>
      <c r="L8" s="25" t="s">
        <v>21</v>
      </c>
      <c r="M8" s="25" t="s">
        <v>21</v>
      </c>
      <c r="N8" s="25" t="s">
        <v>21</v>
      </c>
      <c r="O8" s="25" t="s">
        <v>21</v>
      </c>
      <c r="P8" s="25" t="s">
        <v>9</v>
      </c>
      <c r="Q8" s="25" t="s">
        <v>21</v>
      </c>
      <c r="R8" s="71">
        <f>S8/8</f>
        <v>13.75</v>
      </c>
      <c r="S8" s="62">
        <v>110</v>
      </c>
      <c r="T8" s="71">
        <f>S8*5</f>
        <v>550</v>
      </c>
      <c r="U8" s="69">
        <f t="shared" si="5"/>
        <v>1</v>
      </c>
      <c r="V8" s="69">
        <f t="shared" si="6"/>
        <v>5</v>
      </c>
    </row>
    <row r="9" spans="1:22" x14ac:dyDescent="0.25">
      <c r="A9" s="6" t="s">
        <v>497</v>
      </c>
      <c r="B9" s="8" t="s">
        <v>137</v>
      </c>
      <c r="C9" s="12" t="str">
        <f t="shared" si="0"/>
        <v>St Gabriel's Halls: Main Hall</v>
      </c>
      <c r="D9" s="69">
        <f t="shared" si="1"/>
        <v>0.12631578947368421</v>
      </c>
      <c r="E9" s="13">
        <f t="shared" si="7"/>
        <v>65.616798000000003</v>
      </c>
      <c r="F9" s="13">
        <f t="shared" si="7"/>
        <v>31.16797905</v>
      </c>
      <c r="G9" s="14">
        <f t="shared" si="3"/>
        <v>2045.142985392082</v>
      </c>
      <c r="H9" s="50">
        <v>20</v>
      </c>
      <c r="I9" s="50">
        <v>9.5</v>
      </c>
      <c r="J9" s="50">
        <f t="shared" si="4"/>
        <v>190</v>
      </c>
      <c r="K9" s="8" t="s">
        <v>9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9</v>
      </c>
      <c r="Q9" s="8" t="s">
        <v>21</v>
      </c>
      <c r="R9" s="71">
        <f>S9/8</f>
        <v>24</v>
      </c>
      <c r="S9" s="62">
        <f>1.2*160</f>
        <v>192</v>
      </c>
      <c r="T9" s="71">
        <f>S9*5</f>
        <v>960</v>
      </c>
      <c r="U9" s="69">
        <f t="shared" si="5"/>
        <v>1.0105263157894737</v>
      </c>
      <c r="V9" s="69">
        <f t="shared" si="6"/>
        <v>5.0526315789473681</v>
      </c>
    </row>
    <row r="10" spans="1:22" x14ac:dyDescent="0.25">
      <c r="A10" s="6" t="s">
        <v>506</v>
      </c>
      <c r="B10" s="8" t="s">
        <v>25</v>
      </c>
      <c r="C10" s="12" t="str">
        <f t="shared" si="0"/>
        <v>Chisenhale Dance Space: Main Studio</v>
      </c>
      <c r="D10" s="69">
        <f t="shared" si="1"/>
        <v>0.128</v>
      </c>
      <c r="E10" s="13">
        <f t="shared" si="7"/>
        <v>32.808399000000001</v>
      </c>
      <c r="F10" s="13">
        <f t="shared" si="7"/>
        <v>41.010498750000004</v>
      </c>
      <c r="G10" s="14">
        <f t="shared" si="3"/>
        <v>1345.4888061790014</v>
      </c>
      <c r="H10" s="50">
        <v>10</v>
      </c>
      <c r="I10" s="50">
        <v>12.5</v>
      </c>
      <c r="J10" s="50">
        <f t="shared" si="4"/>
        <v>125</v>
      </c>
      <c r="K10" s="8" t="s">
        <v>9</v>
      </c>
      <c r="L10" s="8" t="s">
        <v>21</v>
      </c>
      <c r="M10" s="8" t="s">
        <v>9</v>
      </c>
      <c r="N10" s="8" t="s">
        <v>21</v>
      </c>
      <c r="O10" s="8" t="s">
        <v>9</v>
      </c>
      <c r="P10" s="8" t="s">
        <v>21</v>
      </c>
      <c r="Q10" s="8" t="s">
        <v>9</v>
      </c>
      <c r="R10" s="62">
        <v>16</v>
      </c>
      <c r="S10" s="71">
        <f>R10*8</f>
        <v>128</v>
      </c>
      <c r="T10" s="71">
        <f>5*S10</f>
        <v>640</v>
      </c>
      <c r="U10" s="69">
        <f t="shared" si="5"/>
        <v>1.024</v>
      </c>
      <c r="V10" s="69">
        <f t="shared" si="6"/>
        <v>5.12</v>
      </c>
    </row>
    <row r="11" spans="1:22" x14ac:dyDescent="0.25">
      <c r="A11" s="6" t="s">
        <v>340</v>
      </c>
      <c r="B11" s="25" t="s">
        <v>346</v>
      </c>
      <c r="C11" s="12" t="str">
        <f t="shared" si="0"/>
        <v>The Poor School: Studio Theatre</v>
      </c>
      <c r="D11" s="69">
        <f t="shared" si="1"/>
        <v>0.13221153846153846</v>
      </c>
      <c r="E11" s="23">
        <f t="shared" si="7"/>
        <v>42.650918700000005</v>
      </c>
      <c r="F11" s="23">
        <f t="shared" si="7"/>
        <v>26.246719200000001</v>
      </c>
      <c r="G11" s="23">
        <f t="shared" si="3"/>
        <v>1119.4466867409292</v>
      </c>
      <c r="H11" s="52">
        <v>13</v>
      </c>
      <c r="I11" s="52">
        <v>8</v>
      </c>
      <c r="J11" s="37">
        <f t="shared" si="4"/>
        <v>104</v>
      </c>
      <c r="K11" s="25" t="s">
        <v>21</v>
      </c>
      <c r="L11" s="25" t="s">
        <v>21</v>
      </c>
      <c r="M11" s="25" t="s">
        <v>9</v>
      </c>
      <c r="N11" s="25" t="s">
        <v>9</v>
      </c>
      <c r="O11" s="25" t="s">
        <v>21</v>
      </c>
      <c r="P11" s="25" t="s">
        <v>9</v>
      </c>
      <c r="Q11" s="25" t="s">
        <v>21</v>
      </c>
      <c r="R11" s="71">
        <f>S11/8</f>
        <v>13.75</v>
      </c>
      <c r="S11" s="62">
        <v>110</v>
      </c>
      <c r="T11" s="71">
        <f>S11*5</f>
        <v>550</v>
      </c>
      <c r="U11" s="69">
        <f t="shared" si="5"/>
        <v>1.0576923076923077</v>
      </c>
      <c r="V11" s="69">
        <f t="shared" si="6"/>
        <v>5.2884615384615383</v>
      </c>
    </row>
    <row r="12" spans="1:22" x14ac:dyDescent="0.25">
      <c r="A12" s="21" t="s">
        <v>255</v>
      </c>
      <c r="B12" s="12" t="s">
        <v>100</v>
      </c>
      <c r="C12" s="12" t="str">
        <f t="shared" si="0"/>
        <v>London School of Capoeira: Studio 1</v>
      </c>
      <c r="D12" s="69">
        <f t="shared" si="1"/>
        <v>0.14814814814814814</v>
      </c>
      <c r="E12" s="23">
        <f t="shared" si="7"/>
        <v>59.055118200000003</v>
      </c>
      <c r="F12" s="23">
        <f t="shared" si="7"/>
        <v>19.685039400000001</v>
      </c>
      <c r="G12" s="17">
        <f t="shared" si="3"/>
        <v>1162.5023285386571</v>
      </c>
      <c r="H12" s="37">
        <v>18</v>
      </c>
      <c r="I12" s="37">
        <v>6</v>
      </c>
      <c r="J12" s="37">
        <f t="shared" si="4"/>
        <v>108</v>
      </c>
      <c r="K12" s="12" t="s">
        <v>21</v>
      </c>
      <c r="L12" s="12" t="s">
        <v>21</v>
      </c>
      <c r="M12" s="12" t="s">
        <v>9</v>
      </c>
      <c r="N12" s="12" t="s">
        <v>21</v>
      </c>
      <c r="O12" s="12" t="s">
        <v>261</v>
      </c>
      <c r="P12" s="12" t="s">
        <v>21</v>
      </c>
      <c r="Q12" s="12" t="s">
        <v>9</v>
      </c>
      <c r="R12" s="74">
        <v>16</v>
      </c>
      <c r="S12" s="74">
        <f>R12*8</f>
        <v>128</v>
      </c>
      <c r="T12" s="74">
        <f>S12*5</f>
        <v>640</v>
      </c>
      <c r="U12" s="69">
        <f t="shared" si="5"/>
        <v>1.1851851851851851</v>
      </c>
      <c r="V12" s="69">
        <f t="shared" si="6"/>
        <v>5.9259259259259256</v>
      </c>
    </row>
    <row r="13" spans="1:22" x14ac:dyDescent="0.25">
      <c r="A13" s="21" t="s">
        <v>71</v>
      </c>
      <c r="B13" s="21" t="s">
        <v>108</v>
      </c>
      <c r="C13" s="12" t="str">
        <f t="shared" si="0"/>
        <v>Alford House: Lower Hall</v>
      </c>
      <c r="D13" s="69">
        <f t="shared" si="1"/>
        <v>0.15162417763157895</v>
      </c>
      <c r="E13" s="23">
        <f t="shared" si="7"/>
        <v>41.994750720000006</v>
      </c>
      <c r="F13" s="23">
        <f t="shared" si="7"/>
        <v>24.934383239999999</v>
      </c>
      <c r="G13" s="23">
        <f t="shared" si="3"/>
        <v>1047.113208520746</v>
      </c>
      <c r="H13" s="51">
        <v>12.8</v>
      </c>
      <c r="I13" s="51">
        <v>7.6</v>
      </c>
      <c r="J13" s="51">
        <f t="shared" si="4"/>
        <v>97.28</v>
      </c>
      <c r="K13" s="21" t="s">
        <v>9</v>
      </c>
      <c r="L13" s="21" t="s">
        <v>21</v>
      </c>
      <c r="M13" s="21" t="s">
        <v>21</v>
      </c>
      <c r="N13" s="21" t="s">
        <v>21</v>
      </c>
      <c r="O13" s="21" t="s">
        <v>21</v>
      </c>
      <c r="P13" s="21" t="s">
        <v>9</v>
      </c>
      <c r="Q13" s="21" t="s">
        <v>21</v>
      </c>
      <c r="R13" s="73">
        <f>S13/8</f>
        <v>14.75</v>
      </c>
      <c r="S13" s="73">
        <f>T13/5</f>
        <v>118</v>
      </c>
      <c r="T13" s="74">
        <v>590</v>
      </c>
      <c r="U13" s="69">
        <f t="shared" si="5"/>
        <v>1.2129934210526316</v>
      </c>
      <c r="V13" s="69">
        <f t="shared" si="6"/>
        <v>6.0649671052631575</v>
      </c>
    </row>
    <row r="14" spans="1:22" s="21" customFormat="1" x14ac:dyDescent="0.25">
      <c r="A14" s="21" t="s">
        <v>218</v>
      </c>
      <c r="B14" s="12" t="s">
        <v>100</v>
      </c>
      <c r="C14" s="12" t="str">
        <f t="shared" si="0"/>
        <v>Jacksons Lane: Studio 1</v>
      </c>
      <c r="D14" s="69">
        <f t="shared" si="1"/>
        <v>0.15202702702702703</v>
      </c>
      <c r="E14" s="23">
        <f t="shared" si="7"/>
        <v>26.246719200000001</v>
      </c>
      <c r="F14" s="23">
        <f t="shared" si="7"/>
        <v>121.39107630000001</v>
      </c>
      <c r="G14" s="17">
        <f t="shared" si="3"/>
        <v>3186.1174930318753</v>
      </c>
      <c r="H14" s="37">
        <v>8</v>
      </c>
      <c r="I14" s="37">
        <v>37</v>
      </c>
      <c r="J14" s="37">
        <f t="shared" si="4"/>
        <v>296</v>
      </c>
      <c r="K14" s="12" t="s">
        <v>21</v>
      </c>
      <c r="L14" s="12" t="s">
        <v>21</v>
      </c>
      <c r="M14" s="12" t="s">
        <v>21</v>
      </c>
      <c r="N14" s="12" t="s">
        <v>21</v>
      </c>
      <c r="O14" s="12" t="s">
        <v>9</v>
      </c>
      <c r="P14" s="12" t="s">
        <v>21</v>
      </c>
      <c r="Q14" s="12" t="s">
        <v>21</v>
      </c>
      <c r="R14" s="74">
        <v>45</v>
      </c>
      <c r="S14" s="73">
        <f>R14*8</f>
        <v>360</v>
      </c>
      <c r="T14" s="73">
        <f>S14*5</f>
        <v>1800</v>
      </c>
      <c r="U14" s="69">
        <f t="shared" si="5"/>
        <v>1.2162162162162162</v>
      </c>
      <c r="V14" s="69">
        <f t="shared" si="6"/>
        <v>6.0810810810810807</v>
      </c>
    </row>
    <row r="15" spans="1:22" s="21" customFormat="1" x14ac:dyDescent="0.25">
      <c r="A15" s="6" t="s">
        <v>751</v>
      </c>
      <c r="B15" s="8" t="s">
        <v>768</v>
      </c>
      <c r="C15" s="12" t="str">
        <f t="shared" si="0"/>
        <v>Theatre Delicatessen: Rehearsal Studio 2</v>
      </c>
      <c r="D15" s="69">
        <f t="shared" si="1"/>
        <v>0.15584415584415584</v>
      </c>
      <c r="E15" s="13">
        <f t="shared" si="7"/>
        <v>36.089238899999998</v>
      </c>
      <c r="F15" s="13">
        <f t="shared" si="7"/>
        <v>22.965879300000001</v>
      </c>
      <c r="G15" s="14">
        <f t="shared" si="3"/>
        <v>828.82110460626473</v>
      </c>
      <c r="H15" s="50">
        <v>11</v>
      </c>
      <c r="I15" s="50">
        <v>7</v>
      </c>
      <c r="J15" s="50">
        <f t="shared" si="4"/>
        <v>77</v>
      </c>
      <c r="K15" s="8" t="s">
        <v>9</v>
      </c>
      <c r="L15" s="8" t="s">
        <v>21</v>
      </c>
      <c r="M15" s="8" t="s">
        <v>21</v>
      </c>
      <c r="N15" s="8" t="s">
        <v>21</v>
      </c>
      <c r="O15" s="8" t="s">
        <v>21</v>
      </c>
      <c r="P15" s="8" t="s">
        <v>21</v>
      </c>
      <c r="Q15" s="8" t="s">
        <v>21</v>
      </c>
      <c r="R15" s="62">
        <v>12</v>
      </c>
      <c r="S15" s="71">
        <f>R15*8</f>
        <v>96</v>
      </c>
      <c r="T15" s="71">
        <f>S15*5</f>
        <v>480</v>
      </c>
      <c r="U15" s="69">
        <f t="shared" si="5"/>
        <v>1.2467532467532467</v>
      </c>
      <c r="V15" s="69">
        <f t="shared" si="6"/>
        <v>6.2337662337662341</v>
      </c>
    </row>
    <row r="16" spans="1:22" s="21" customFormat="1" x14ac:dyDescent="0.25">
      <c r="A16" s="6" t="s">
        <v>449</v>
      </c>
      <c r="B16" s="25" t="s">
        <v>453</v>
      </c>
      <c r="C16" s="12" t="str">
        <f t="shared" si="0"/>
        <v>Kobi Nazrul Centre: Main Space</v>
      </c>
      <c r="D16" s="69">
        <f t="shared" si="1"/>
        <v>0.15625</v>
      </c>
      <c r="E16" s="12"/>
      <c r="F16" s="12"/>
      <c r="G16" s="12"/>
      <c r="H16" s="50">
        <v>12</v>
      </c>
      <c r="I16" s="50">
        <v>16</v>
      </c>
      <c r="J16" s="50">
        <f t="shared" si="4"/>
        <v>192</v>
      </c>
      <c r="K16" s="8" t="s">
        <v>21</v>
      </c>
      <c r="L16" s="8" t="s">
        <v>21</v>
      </c>
      <c r="M16" s="8" t="s">
        <v>21</v>
      </c>
      <c r="N16" s="8" t="s">
        <v>21</v>
      </c>
      <c r="O16" s="8" t="s">
        <v>21</v>
      </c>
      <c r="P16" s="8" t="s">
        <v>21</v>
      </c>
      <c r="Q16" s="8" t="s">
        <v>21</v>
      </c>
      <c r="R16" s="62">
        <v>30</v>
      </c>
      <c r="S16" s="62">
        <v>100</v>
      </c>
      <c r="T16" s="73">
        <f>S16*5</f>
        <v>500</v>
      </c>
      <c r="U16" s="69">
        <f t="shared" si="5"/>
        <v>0.52083333333333337</v>
      </c>
      <c r="V16" s="69">
        <f t="shared" si="6"/>
        <v>2.6041666666666665</v>
      </c>
    </row>
    <row r="17" spans="1:22" s="21" customFormat="1" x14ac:dyDescent="0.25">
      <c r="A17" s="12" t="s">
        <v>633</v>
      </c>
      <c r="B17" s="12" t="s">
        <v>25</v>
      </c>
      <c r="C17" s="12" t="str">
        <f t="shared" si="0"/>
        <v>Identity Studios: Main Studio</v>
      </c>
      <c r="D17" s="69">
        <f t="shared" si="1"/>
        <v>0.15789473684210525</v>
      </c>
      <c r="E17" s="12">
        <v>50</v>
      </c>
      <c r="F17" s="12">
        <v>25</v>
      </c>
      <c r="G17" s="17">
        <f>E17*F17</f>
        <v>1250</v>
      </c>
      <c r="H17" s="37">
        <v>15</v>
      </c>
      <c r="I17" s="37">
        <v>7.6</v>
      </c>
      <c r="J17" s="37">
        <f t="shared" si="4"/>
        <v>114</v>
      </c>
      <c r="K17" s="12" t="s">
        <v>21</v>
      </c>
      <c r="L17" s="12" t="s">
        <v>21</v>
      </c>
      <c r="M17" s="12" t="s">
        <v>9</v>
      </c>
      <c r="N17" s="12" t="s">
        <v>9</v>
      </c>
      <c r="O17" s="12" t="s">
        <v>21</v>
      </c>
      <c r="P17" s="12" t="s">
        <v>21</v>
      </c>
      <c r="Q17" s="12" t="s">
        <v>21</v>
      </c>
      <c r="R17" s="74">
        <v>18</v>
      </c>
      <c r="S17" s="74">
        <v>130</v>
      </c>
      <c r="T17" s="73">
        <f>S17*5</f>
        <v>650</v>
      </c>
      <c r="U17" s="69">
        <f t="shared" si="5"/>
        <v>1.1403508771929824</v>
      </c>
      <c r="V17" s="69">
        <f t="shared" si="6"/>
        <v>5.7017543859649127</v>
      </c>
    </row>
    <row r="18" spans="1:22" s="21" customFormat="1" x14ac:dyDescent="0.25">
      <c r="A18" s="21" t="s">
        <v>309</v>
      </c>
      <c r="B18" s="21" t="s">
        <v>253</v>
      </c>
      <c r="C18" s="12" t="str">
        <f t="shared" si="0"/>
        <v>Out of Joint: Rehearsal Room</v>
      </c>
      <c r="D18" s="69">
        <f t="shared" si="1"/>
        <v>0.16151957617263213</v>
      </c>
      <c r="E18" s="23">
        <f>H18*3.2808399</f>
        <v>35.761154910000002</v>
      </c>
      <c r="F18" s="23">
        <f>I18*3.2808399</f>
        <v>23.293963290000001</v>
      </c>
      <c r="G18" s="23">
        <f>E18*F18</f>
        <v>833.01902968154332</v>
      </c>
      <c r="H18" s="51">
        <v>10.9</v>
      </c>
      <c r="I18" s="51">
        <v>7.1</v>
      </c>
      <c r="J18" s="51">
        <f t="shared" si="4"/>
        <v>77.39</v>
      </c>
      <c r="K18" s="21" t="s">
        <v>21</v>
      </c>
      <c r="L18" s="21" t="s">
        <v>21</v>
      </c>
      <c r="M18" s="21" t="s">
        <v>21</v>
      </c>
      <c r="N18" s="21" t="s">
        <v>21</v>
      </c>
      <c r="O18" s="21" t="s">
        <v>21</v>
      </c>
      <c r="P18" s="21" t="s">
        <v>21</v>
      </c>
      <c r="Q18" s="21" t="s">
        <v>21</v>
      </c>
      <c r="R18" s="73">
        <f>S18/8</f>
        <v>12.5</v>
      </c>
      <c r="S18" s="73">
        <v>100</v>
      </c>
      <c r="T18" s="73">
        <v>500</v>
      </c>
      <c r="U18" s="69">
        <f t="shared" si="5"/>
        <v>1.292156609381057</v>
      </c>
      <c r="V18" s="69">
        <f t="shared" si="6"/>
        <v>6.4607830469052852</v>
      </c>
    </row>
    <row r="19" spans="1:22" s="21" customFormat="1" x14ac:dyDescent="0.25">
      <c r="A19" s="21" t="s">
        <v>227</v>
      </c>
      <c r="B19" s="12" t="s">
        <v>234</v>
      </c>
      <c r="C19" s="12" t="str">
        <f t="shared" si="0"/>
        <v>Jerwood Space: Spaces 1 &amp; 3</v>
      </c>
      <c r="D19" s="69">
        <f t="shared" si="1"/>
        <v>0.16452474079592724</v>
      </c>
      <c r="E19" s="12">
        <v>58</v>
      </c>
      <c r="F19" s="12">
        <v>30</v>
      </c>
      <c r="G19" s="17">
        <f>E19*F19</f>
        <v>1740</v>
      </c>
      <c r="H19" s="37">
        <v>17.7</v>
      </c>
      <c r="I19" s="37">
        <v>9.1</v>
      </c>
      <c r="J19" s="37">
        <f t="shared" si="4"/>
        <v>161.07</v>
      </c>
      <c r="K19" s="12" t="s">
        <v>9</v>
      </c>
      <c r="L19" s="12" t="s">
        <v>21</v>
      </c>
      <c r="M19" s="12" t="s">
        <v>9</v>
      </c>
      <c r="N19" s="12" t="s">
        <v>9</v>
      </c>
      <c r="O19" s="12" t="s">
        <v>9</v>
      </c>
      <c r="P19" s="12" t="s">
        <v>9</v>
      </c>
      <c r="Q19" s="12" t="s">
        <v>9</v>
      </c>
      <c r="R19" s="74">
        <v>26.5</v>
      </c>
      <c r="S19" s="74">
        <v>201</v>
      </c>
      <c r="T19" s="74">
        <v>954</v>
      </c>
      <c r="U19" s="69">
        <f t="shared" si="5"/>
        <v>1.2479046377351464</v>
      </c>
      <c r="V19" s="69">
        <f t="shared" si="6"/>
        <v>5.9228906686533804</v>
      </c>
    </row>
    <row r="20" spans="1:22" s="21" customFormat="1" x14ac:dyDescent="0.25">
      <c r="A20" s="6" t="s">
        <v>751</v>
      </c>
      <c r="B20" s="8" t="s">
        <v>772</v>
      </c>
      <c r="C20" s="12" t="str">
        <f t="shared" si="0"/>
        <v>Theatre Delicatessen: Rehearsal Studio 6</v>
      </c>
      <c r="D20" s="69">
        <f t="shared" si="1"/>
        <v>0.16783216783216784</v>
      </c>
      <c r="E20" s="13">
        <f>H20*3.2808399</f>
        <v>36.089238899999998</v>
      </c>
      <c r="F20" s="13">
        <f>I20*3.2808399</f>
        <v>21.325459350000003</v>
      </c>
      <c r="G20" s="14">
        <f>E20*F20</f>
        <v>769.61959713438875</v>
      </c>
      <c r="H20" s="50">
        <v>11</v>
      </c>
      <c r="I20" s="50">
        <v>6.5</v>
      </c>
      <c r="J20" s="50">
        <f t="shared" si="4"/>
        <v>71.5</v>
      </c>
      <c r="K20" s="8" t="s">
        <v>9</v>
      </c>
      <c r="L20" s="8" t="s">
        <v>21</v>
      </c>
      <c r="M20" s="8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62">
        <v>12</v>
      </c>
      <c r="S20" s="71">
        <f>R20*8</f>
        <v>96</v>
      </c>
      <c r="T20" s="71">
        <f>S20*5</f>
        <v>480</v>
      </c>
      <c r="U20" s="69">
        <f t="shared" si="5"/>
        <v>1.3426573426573427</v>
      </c>
      <c r="V20" s="69">
        <f t="shared" si="6"/>
        <v>6.7132867132867133</v>
      </c>
    </row>
    <row r="21" spans="1:22" s="21" customFormat="1" x14ac:dyDescent="0.25">
      <c r="A21" s="6" t="s">
        <v>751</v>
      </c>
      <c r="B21" s="8" t="s">
        <v>773</v>
      </c>
      <c r="C21" s="12" t="str">
        <f t="shared" si="0"/>
        <v>Theatre Delicatessen: Rehearsal Studio 7</v>
      </c>
      <c r="D21" s="69">
        <f t="shared" si="1"/>
        <v>0.16783216783216784</v>
      </c>
      <c r="E21" s="13">
        <f>H21*3.2808399</f>
        <v>36.089238899999998</v>
      </c>
      <c r="F21" s="13">
        <f>I21*3.2808399</f>
        <v>21.325459350000003</v>
      </c>
      <c r="G21" s="14">
        <f>E21*F21</f>
        <v>769.61959713438875</v>
      </c>
      <c r="H21" s="50">
        <v>11</v>
      </c>
      <c r="I21" s="50">
        <v>6.5</v>
      </c>
      <c r="J21" s="50">
        <f t="shared" si="4"/>
        <v>71.5</v>
      </c>
      <c r="K21" s="8" t="s">
        <v>9</v>
      </c>
      <c r="L21" s="8" t="s">
        <v>21</v>
      </c>
      <c r="M21" s="8" t="s">
        <v>21</v>
      </c>
      <c r="N21" s="8" t="s">
        <v>21</v>
      </c>
      <c r="O21" s="8" t="s">
        <v>21</v>
      </c>
      <c r="P21" s="8" t="s">
        <v>21</v>
      </c>
      <c r="Q21" s="8" t="s">
        <v>21</v>
      </c>
      <c r="R21" s="62">
        <v>12</v>
      </c>
      <c r="S21" s="71">
        <f>R21*8</f>
        <v>96</v>
      </c>
      <c r="T21" s="71">
        <f>S21*5</f>
        <v>480</v>
      </c>
      <c r="U21" s="69">
        <f t="shared" si="5"/>
        <v>1.3426573426573427</v>
      </c>
      <c r="V21" s="69">
        <f t="shared" si="6"/>
        <v>6.7132867132867133</v>
      </c>
    </row>
    <row r="22" spans="1:22" s="21" customFormat="1" x14ac:dyDescent="0.25">
      <c r="A22" s="6" t="s">
        <v>497</v>
      </c>
      <c r="B22" s="8" t="s">
        <v>504</v>
      </c>
      <c r="C22" s="12" t="str">
        <f t="shared" si="0"/>
        <v>St Gabriel's Halls: Boy's Club</v>
      </c>
      <c r="D22" s="69">
        <f t="shared" si="1"/>
        <v>0.17024620220010472</v>
      </c>
      <c r="E22" s="8"/>
      <c r="F22" s="8"/>
      <c r="G22" s="14"/>
      <c r="H22" s="50">
        <v>13.8</v>
      </c>
      <c r="I22" s="50">
        <v>8.3000000000000007</v>
      </c>
      <c r="J22" s="50">
        <f t="shared" si="4"/>
        <v>114.54000000000002</v>
      </c>
      <c r="K22" s="8" t="s">
        <v>9</v>
      </c>
      <c r="L22" s="8" t="s">
        <v>21</v>
      </c>
      <c r="M22" s="8" t="s">
        <v>21</v>
      </c>
      <c r="N22" s="8" t="s">
        <v>21</v>
      </c>
      <c r="O22" s="8" t="s">
        <v>21</v>
      </c>
      <c r="P22" s="8" t="s">
        <v>9</v>
      </c>
      <c r="Q22" s="8" t="s">
        <v>21</v>
      </c>
      <c r="R22" s="71">
        <f>S22/8</f>
        <v>19.5</v>
      </c>
      <c r="S22" s="62">
        <f>1.2*130</f>
        <v>156</v>
      </c>
      <c r="T22" s="71">
        <f>S22*5</f>
        <v>780</v>
      </c>
      <c r="U22" s="69">
        <f t="shared" si="5"/>
        <v>1.3619696176008378</v>
      </c>
      <c r="V22" s="69">
        <f t="shared" si="6"/>
        <v>6.8098480880041894</v>
      </c>
    </row>
    <row r="23" spans="1:22" s="21" customFormat="1" x14ac:dyDescent="0.25">
      <c r="A23" s="6" t="s">
        <v>513</v>
      </c>
      <c r="B23" s="8" t="s">
        <v>519</v>
      </c>
      <c r="C23" s="12" t="str">
        <f t="shared" si="0"/>
        <v>Dance Research Studio: DRS</v>
      </c>
      <c r="D23" s="69">
        <f t="shared" si="1"/>
        <v>0.17142857142857143</v>
      </c>
      <c r="E23" s="13">
        <f>H23*3.2808399</f>
        <v>32.808399000000001</v>
      </c>
      <c r="F23" s="13">
        <f>I23*3.2808399</f>
        <v>22.965879300000001</v>
      </c>
      <c r="G23" s="14">
        <f>E23*F23</f>
        <v>753.47373146024074</v>
      </c>
      <c r="H23" s="50">
        <v>10</v>
      </c>
      <c r="I23" s="50">
        <v>7</v>
      </c>
      <c r="J23" s="50">
        <f t="shared" si="4"/>
        <v>70</v>
      </c>
      <c r="K23" s="8" t="s">
        <v>9</v>
      </c>
      <c r="L23" s="8" t="s">
        <v>9</v>
      </c>
      <c r="M23" s="8" t="s">
        <v>9</v>
      </c>
      <c r="N23" s="8" t="s">
        <v>21</v>
      </c>
      <c r="O23" s="8" t="s">
        <v>9</v>
      </c>
      <c r="P23" s="8" t="s">
        <v>9</v>
      </c>
      <c r="Q23" s="8" t="s">
        <v>9</v>
      </c>
      <c r="R23" s="74">
        <v>12</v>
      </c>
      <c r="S23" s="71">
        <f>R23*8</f>
        <v>96</v>
      </c>
      <c r="T23" s="71">
        <f>S23*5</f>
        <v>480</v>
      </c>
      <c r="U23" s="69">
        <f t="shared" si="5"/>
        <v>1.3714285714285714</v>
      </c>
      <c r="V23" s="69">
        <f t="shared" si="6"/>
        <v>6.8571428571428568</v>
      </c>
    </row>
    <row r="24" spans="1:22" s="21" customFormat="1" x14ac:dyDescent="0.25">
      <c r="A24" s="6" t="s">
        <v>497</v>
      </c>
      <c r="B24" s="8" t="s">
        <v>503</v>
      </c>
      <c r="C24" s="12" t="str">
        <f t="shared" si="0"/>
        <v>St Gabriel's Halls: Men's Club</v>
      </c>
      <c r="D24" s="69">
        <f t="shared" si="1"/>
        <v>0.17220266340119394</v>
      </c>
      <c r="E24" s="8"/>
      <c r="F24" s="8"/>
      <c r="G24" s="14"/>
      <c r="H24" s="50">
        <v>13.9</v>
      </c>
      <c r="I24" s="50">
        <v>9.4</v>
      </c>
      <c r="J24" s="50">
        <f t="shared" si="4"/>
        <v>130.66</v>
      </c>
      <c r="K24" s="8" t="s">
        <v>9</v>
      </c>
      <c r="L24" s="8" t="s">
        <v>21</v>
      </c>
      <c r="M24" s="8" t="s">
        <v>21</v>
      </c>
      <c r="N24" s="8" t="s">
        <v>21</v>
      </c>
      <c r="O24" s="8" t="s">
        <v>21</v>
      </c>
      <c r="P24" s="8" t="s">
        <v>9</v>
      </c>
      <c r="Q24" s="8" t="s">
        <v>21</v>
      </c>
      <c r="R24" s="71">
        <f>S24/8</f>
        <v>22.5</v>
      </c>
      <c r="S24" s="62">
        <f>1.2*150</f>
        <v>180</v>
      </c>
      <c r="T24" s="71">
        <f>S24*5</f>
        <v>900</v>
      </c>
      <c r="U24" s="69">
        <f t="shared" si="5"/>
        <v>1.3776213072095516</v>
      </c>
      <c r="V24" s="69">
        <f t="shared" si="6"/>
        <v>6.8881065360477578</v>
      </c>
    </row>
    <row r="25" spans="1:22" x14ac:dyDescent="0.25">
      <c r="A25" s="21" t="s">
        <v>131</v>
      </c>
      <c r="B25" s="21" t="s">
        <v>108</v>
      </c>
      <c r="C25" s="12" t="str">
        <f t="shared" si="0"/>
        <v>Clapham Community Project: Lower Hall</v>
      </c>
      <c r="D25" s="69">
        <f t="shared" si="1"/>
        <v>0.17248992658828724</v>
      </c>
      <c r="E25" s="23">
        <f>H25*3.2808399</f>
        <v>30.019685085000003</v>
      </c>
      <c r="F25" s="23">
        <f>I25*3.2808399</f>
        <v>25.984252008000002</v>
      </c>
      <c r="G25" s="17">
        <f>E25*F25</f>
        <v>780.03906244943903</v>
      </c>
      <c r="H25" s="37">
        <v>9.15</v>
      </c>
      <c r="I25" s="37">
        <v>7.92</v>
      </c>
      <c r="J25" s="37">
        <f t="shared" si="4"/>
        <v>72.468000000000004</v>
      </c>
      <c r="K25" s="23" t="s">
        <v>9</v>
      </c>
      <c r="L25" s="23" t="s">
        <v>9</v>
      </c>
      <c r="M25" s="23" t="s">
        <v>9</v>
      </c>
      <c r="N25" s="23" t="s">
        <v>21</v>
      </c>
      <c r="O25" s="23" t="s">
        <v>21</v>
      </c>
      <c r="P25" s="23" t="s">
        <v>9</v>
      </c>
      <c r="Q25" s="23" t="s">
        <v>21</v>
      </c>
      <c r="R25" s="73">
        <f>S25/8</f>
        <v>12.5</v>
      </c>
      <c r="S25" s="74">
        <v>100</v>
      </c>
      <c r="T25" s="73">
        <f>(S25*5)*0.9</f>
        <v>450</v>
      </c>
      <c r="U25" s="69">
        <f t="shared" si="5"/>
        <v>1.3799194127062979</v>
      </c>
      <c r="V25" s="69">
        <f t="shared" si="6"/>
        <v>6.2096373571783401</v>
      </c>
    </row>
    <row r="26" spans="1:22" x14ac:dyDescent="0.25">
      <c r="A26" s="21" t="s">
        <v>238</v>
      </c>
      <c r="B26" s="12" t="s">
        <v>244</v>
      </c>
      <c r="C26" s="12" t="str">
        <f t="shared" si="0"/>
        <v>Lantern Arts Centre: Bond Hall</v>
      </c>
      <c r="D26" s="69">
        <f t="shared" si="1"/>
        <v>0.17857142857142858</v>
      </c>
      <c r="E26" s="23" t="s">
        <v>42</v>
      </c>
      <c r="F26" s="23" t="s">
        <v>42</v>
      </c>
      <c r="G26" s="17" t="s">
        <v>42</v>
      </c>
      <c r="H26" s="37" t="s">
        <v>42</v>
      </c>
      <c r="I26" s="37" t="s">
        <v>42</v>
      </c>
      <c r="J26" s="37">
        <v>140</v>
      </c>
      <c r="K26" s="12" t="s">
        <v>21</v>
      </c>
      <c r="L26" s="12" t="s">
        <v>21</v>
      </c>
      <c r="M26" s="12" t="s">
        <v>21</v>
      </c>
      <c r="N26" s="12" t="s">
        <v>21</v>
      </c>
      <c r="O26" s="12" t="s">
        <v>21</v>
      </c>
      <c r="P26" s="12" t="s">
        <v>21</v>
      </c>
      <c r="Q26" s="12" t="s">
        <v>21</v>
      </c>
      <c r="R26" s="74">
        <v>25</v>
      </c>
      <c r="S26" s="73">
        <f>R26*8</f>
        <v>200</v>
      </c>
      <c r="T26" s="73">
        <f>S26*5</f>
        <v>1000</v>
      </c>
      <c r="U26" s="69">
        <f t="shared" si="5"/>
        <v>1.4285714285714286</v>
      </c>
      <c r="V26" s="69">
        <f t="shared" si="6"/>
        <v>7.1428571428571432</v>
      </c>
    </row>
    <row r="27" spans="1:22" x14ac:dyDescent="0.25">
      <c r="A27" s="6" t="s">
        <v>751</v>
      </c>
      <c r="B27" s="8" t="s">
        <v>766</v>
      </c>
      <c r="C27" s="12" t="str">
        <f t="shared" si="0"/>
        <v>Theatre Delicatessen: Black Box</v>
      </c>
      <c r="D27" s="69">
        <f t="shared" si="1"/>
        <v>0.17857142857142858</v>
      </c>
      <c r="E27" s="13">
        <f>H27*3.2808399</f>
        <v>39.370078800000002</v>
      </c>
      <c r="F27" s="13">
        <f>I27*3.2808399</f>
        <v>22.965879300000001</v>
      </c>
      <c r="G27" s="14">
        <f t="shared" ref="G27:G43" si="8">E27*F27</f>
        <v>904.16847775228894</v>
      </c>
      <c r="H27" s="50">
        <v>12</v>
      </c>
      <c r="I27" s="50">
        <v>7</v>
      </c>
      <c r="J27" s="50">
        <f t="shared" ref="J27:J73" si="9">H27*I27</f>
        <v>84</v>
      </c>
      <c r="K27" s="8" t="s">
        <v>9</v>
      </c>
      <c r="L27" s="8" t="s">
        <v>21</v>
      </c>
      <c r="M27" s="8" t="s">
        <v>21</v>
      </c>
      <c r="N27" s="8" t="s">
        <v>21</v>
      </c>
      <c r="O27" s="8" t="s">
        <v>21</v>
      </c>
      <c r="P27" s="8" t="s">
        <v>21</v>
      </c>
      <c r="Q27" s="8" t="s">
        <v>21</v>
      </c>
      <c r="R27" s="62">
        <v>15</v>
      </c>
      <c r="S27" s="71">
        <f>R27*8</f>
        <v>120</v>
      </c>
      <c r="T27" s="71">
        <f>S27*5</f>
        <v>600</v>
      </c>
      <c r="U27" s="69">
        <f t="shared" si="5"/>
        <v>1.4285714285714286</v>
      </c>
      <c r="V27" s="69">
        <f t="shared" si="6"/>
        <v>7.1428571428571432</v>
      </c>
    </row>
    <row r="28" spans="1:22" x14ac:dyDescent="0.25">
      <c r="A28" s="21" t="s">
        <v>210</v>
      </c>
      <c r="B28" s="12" t="s">
        <v>217</v>
      </c>
      <c r="C28" s="12" t="str">
        <f t="shared" si="0"/>
        <v>Islington Arts Factory: The Chase</v>
      </c>
      <c r="D28" s="69">
        <f t="shared" si="1"/>
        <v>0.1794616151545364</v>
      </c>
      <c r="E28" s="23">
        <f>H28*3.2808399</f>
        <v>48.392388525000001</v>
      </c>
      <c r="F28" s="23">
        <f>I28*3.2808399</f>
        <v>22.309711320000002</v>
      </c>
      <c r="G28" s="17">
        <f t="shared" si="8"/>
        <v>1079.6202180780308</v>
      </c>
      <c r="H28" s="37">
        <v>14.75</v>
      </c>
      <c r="I28" s="37">
        <v>6.8</v>
      </c>
      <c r="J28" s="51">
        <f t="shared" si="9"/>
        <v>100.3</v>
      </c>
      <c r="K28" s="12" t="s">
        <v>9</v>
      </c>
      <c r="L28" s="12" t="s">
        <v>21</v>
      </c>
      <c r="M28" s="12" t="s">
        <v>9</v>
      </c>
      <c r="N28" s="12" t="s">
        <v>21</v>
      </c>
      <c r="O28" s="12" t="s">
        <v>9</v>
      </c>
      <c r="P28" s="12" t="s">
        <v>21</v>
      </c>
      <c r="Q28" s="12" t="s">
        <v>9</v>
      </c>
      <c r="R28" s="74">
        <v>18</v>
      </c>
      <c r="S28" s="73">
        <f>R28*8</f>
        <v>144</v>
      </c>
      <c r="T28" s="73">
        <f>S28*5</f>
        <v>720</v>
      </c>
      <c r="U28" s="69">
        <f t="shared" si="5"/>
        <v>1.4356929212362912</v>
      </c>
      <c r="V28" s="69">
        <f t="shared" si="6"/>
        <v>7.1784646061814561</v>
      </c>
    </row>
    <row r="29" spans="1:22" x14ac:dyDescent="0.25">
      <c r="A29" s="21" t="s">
        <v>293</v>
      </c>
      <c r="B29" s="12" t="s">
        <v>70</v>
      </c>
      <c r="C29" s="12" t="str">
        <f t="shared" si="0"/>
        <v>Moving East: Studio</v>
      </c>
      <c r="D29" s="69">
        <f t="shared" si="1"/>
        <v>0.18075491759702286</v>
      </c>
      <c r="E29" s="12">
        <v>38</v>
      </c>
      <c r="F29" s="12">
        <v>27.5</v>
      </c>
      <c r="G29" s="17">
        <f t="shared" si="8"/>
        <v>1045</v>
      </c>
      <c r="H29" s="37">
        <v>11.4</v>
      </c>
      <c r="I29" s="37">
        <v>8.25</v>
      </c>
      <c r="J29" s="37">
        <f t="shared" si="9"/>
        <v>94.05</v>
      </c>
      <c r="K29" s="12" t="s">
        <v>21</v>
      </c>
      <c r="L29" s="12" t="s">
        <v>21</v>
      </c>
      <c r="M29" s="12" t="s">
        <v>9</v>
      </c>
      <c r="N29" s="12" t="s">
        <v>21</v>
      </c>
      <c r="O29" s="12" t="s">
        <v>9</v>
      </c>
      <c r="P29" s="12" t="s">
        <v>21</v>
      </c>
      <c r="R29" s="74">
        <v>17</v>
      </c>
      <c r="S29" s="73">
        <f>R29*8</f>
        <v>136</v>
      </c>
      <c r="T29" s="73">
        <f>S29*5</f>
        <v>680</v>
      </c>
      <c r="U29" s="69">
        <f t="shared" si="5"/>
        <v>1.4460393407761829</v>
      </c>
      <c r="V29" s="69">
        <f t="shared" si="6"/>
        <v>7.2301967038809147</v>
      </c>
    </row>
    <row r="30" spans="1:22" x14ac:dyDescent="0.25">
      <c r="A30" s="6" t="s">
        <v>506</v>
      </c>
      <c r="B30" s="8" t="s">
        <v>512</v>
      </c>
      <c r="C30" s="12" t="str">
        <f t="shared" si="0"/>
        <v>Chisenhale Dance Space: Small Studio</v>
      </c>
      <c r="D30" s="69">
        <f t="shared" si="1"/>
        <v>0.18145161290322581</v>
      </c>
      <c r="E30" s="13">
        <f>H30*3.2808399</f>
        <v>26.246719200000001</v>
      </c>
      <c r="F30" s="13">
        <f>I30*3.2808399</f>
        <v>20.34120738</v>
      </c>
      <c r="G30" s="14">
        <f t="shared" si="8"/>
        <v>533.88995829182772</v>
      </c>
      <c r="H30" s="50">
        <v>8</v>
      </c>
      <c r="I30" s="50">
        <v>6.2</v>
      </c>
      <c r="J30" s="50">
        <f t="shared" si="9"/>
        <v>49.6</v>
      </c>
      <c r="K30" s="8" t="s">
        <v>9</v>
      </c>
      <c r="L30" s="8" t="s">
        <v>21</v>
      </c>
      <c r="M30" s="8" t="s">
        <v>9</v>
      </c>
      <c r="N30" s="8" t="s">
        <v>21</v>
      </c>
      <c r="O30" s="8" t="s">
        <v>9</v>
      </c>
      <c r="P30" s="8" t="s">
        <v>21</v>
      </c>
      <c r="Q30" s="8" t="s">
        <v>9</v>
      </c>
      <c r="R30" s="62">
        <v>9</v>
      </c>
      <c r="S30" s="71">
        <f>R30*8</f>
        <v>72</v>
      </c>
      <c r="T30" s="71">
        <f>5*S30</f>
        <v>360</v>
      </c>
      <c r="U30" s="69">
        <f t="shared" si="5"/>
        <v>1.4516129032258065</v>
      </c>
      <c r="V30" s="69">
        <f t="shared" si="6"/>
        <v>7.258064516129032</v>
      </c>
    </row>
    <row r="31" spans="1:22" x14ac:dyDescent="0.25">
      <c r="A31" s="6" t="s">
        <v>757</v>
      </c>
      <c r="B31" s="6" t="s">
        <v>757</v>
      </c>
      <c r="C31" s="21" t="str">
        <f t="shared" si="0"/>
        <v>Anonymous: Anonymous</v>
      </c>
      <c r="D31" s="65">
        <f t="shared" si="1"/>
        <v>0.18501863034819477</v>
      </c>
      <c r="E31" s="13">
        <f>H31*3.2808399</f>
        <v>70.538057850000001</v>
      </c>
      <c r="F31" s="13">
        <f>I31*3.2808399</f>
        <v>59.383202190000006</v>
      </c>
      <c r="G31" s="54">
        <f t="shared" si="8"/>
        <v>4188.7757513964671</v>
      </c>
      <c r="H31" s="51">
        <v>21.5</v>
      </c>
      <c r="I31" s="51">
        <v>18.100000000000001</v>
      </c>
      <c r="J31" s="51">
        <f t="shared" si="9"/>
        <v>389.15000000000003</v>
      </c>
      <c r="K31" s="25" t="s">
        <v>21</v>
      </c>
      <c r="L31" s="25" t="s">
        <v>21</v>
      </c>
      <c r="M31" s="25" t="s">
        <v>21</v>
      </c>
      <c r="N31" s="25" t="s">
        <v>21</v>
      </c>
      <c r="O31" s="21" t="s">
        <v>9</v>
      </c>
      <c r="P31" s="25" t="s">
        <v>21</v>
      </c>
      <c r="Q31" s="25" t="s">
        <v>21</v>
      </c>
      <c r="R31" s="62">
        <v>72</v>
      </c>
      <c r="S31" s="62">
        <v>450</v>
      </c>
      <c r="T31" s="62">
        <v>1440</v>
      </c>
      <c r="U31" s="65">
        <f t="shared" si="5"/>
        <v>1.1563664396762172</v>
      </c>
      <c r="V31" s="65">
        <f t="shared" si="6"/>
        <v>3.7003726069638954</v>
      </c>
    </row>
    <row r="32" spans="1:22" x14ac:dyDescent="0.25">
      <c r="A32" s="12" t="s">
        <v>633</v>
      </c>
      <c r="B32" s="12" t="s">
        <v>639</v>
      </c>
      <c r="C32" s="12" t="str">
        <f t="shared" si="0"/>
        <v>Identity Studios: The Grey Room</v>
      </c>
      <c r="D32" s="69">
        <f t="shared" si="1"/>
        <v>0.18656716417910446</v>
      </c>
      <c r="E32" s="12">
        <v>38</v>
      </c>
      <c r="F32" s="12">
        <v>22</v>
      </c>
      <c r="G32" s="17">
        <f t="shared" si="8"/>
        <v>836</v>
      </c>
      <c r="H32" s="37">
        <v>12</v>
      </c>
      <c r="I32" s="37">
        <v>6.7</v>
      </c>
      <c r="J32" s="37">
        <f t="shared" si="9"/>
        <v>80.400000000000006</v>
      </c>
      <c r="K32" s="12" t="s">
        <v>21</v>
      </c>
      <c r="L32" s="12" t="s">
        <v>21</v>
      </c>
      <c r="M32" s="12" t="s">
        <v>9</v>
      </c>
      <c r="N32" s="12" t="s">
        <v>21</v>
      </c>
      <c r="O32" s="12" t="s">
        <v>21</v>
      </c>
      <c r="P32" s="12" t="s">
        <v>21</v>
      </c>
      <c r="Q32" s="12" t="s">
        <v>21</v>
      </c>
      <c r="R32" s="74">
        <v>15</v>
      </c>
      <c r="S32" s="74">
        <v>115</v>
      </c>
      <c r="T32" s="73">
        <f>S32*5</f>
        <v>575</v>
      </c>
      <c r="U32" s="69">
        <f t="shared" si="5"/>
        <v>1.4303482587064675</v>
      </c>
      <c r="V32" s="69">
        <f t="shared" si="6"/>
        <v>7.1517412935323375</v>
      </c>
    </row>
    <row r="33" spans="1:22" x14ac:dyDescent="0.25">
      <c r="A33" s="12" t="s">
        <v>182</v>
      </c>
      <c r="B33" s="21" t="s">
        <v>189</v>
      </c>
      <c r="C33" s="12" t="str">
        <f t="shared" si="0"/>
        <v>Factory Fitness and Dance Centre: New York</v>
      </c>
      <c r="D33" s="69">
        <f t="shared" si="1"/>
        <v>0.18884053362648634</v>
      </c>
      <c r="E33" s="12">
        <v>38</v>
      </c>
      <c r="F33" s="12">
        <v>45</v>
      </c>
      <c r="G33" s="17">
        <f t="shared" si="8"/>
        <v>1710</v>
      </c>
      <c r="H33" s="51">
        <f>E33*0.3048</f>
        <v>11.5824</v>
      </c>
      <c r="I33" s="51">
        <f>F33*0.3048</f>
        <v>13.716000000000001</v>
      </c>
      <c r="J33" s="37">
        <f t="shared" si="9"/>
        <v>158.86419840000002</v>
      </c>
      <c r="K33" s="23" t="s">
        <v>21</v>
      </c>
      <c r="L33" s="23" t="s">
        <v>21</v>
      </c>
      <c r="M33" s="23" t="s">
        <v>9</v>
      </c>
      <c r="N33" s="23" t="s">
        <v>21</v>
      </c>
      <c r="O33" s="23" t="s">
        <v>9</v>
      </c>
      <c r="P33" s="23" t="s">
        <v>21</v>
      </c>
      <c r="Q33" s="23" t="s">
        <v>9</v>
      </c>
      <c r="R33" s="62">
        <v>30</v>
      </c>
      <c r="S33" s="73">
        <f>R33*8</f>
        <v>240</v>
      </c>
      <c r="T33" s="73">
        <f>S33*5</f>
        <v>1200</v>
      </c>
      <c r="U33" s="69">
        <f t="shared" si="5"/>
        <v>1.5107242690118907</v>
      </c>
      <c r="V33" s="69">
        <f t="shared" si="6"/>
        <v>7.5536213450594536</v>
      </c>
    </row>
    <row r="34" spans="1:22" x14ac:dyDescent="0.25">
      <c r="A34" s="6" t="s">
        <v>751</v>
      </c>
      <c r="B34" s="8" t="s">
        <v>767</v>
      </c>
      <c r="C34" s="12" t="str">
        <f t="shared" ref="C34:C65" si="10">A34&amp;": "&amp;B34</f>
        <v>Theatre Delicatessen: Rehearsal Studio 1</v>
      </c>
      <c r="D34" s="69">
        <f t="shared" ref="D34:D65" si="11">R34/J34</f>
        <v>0.19047619047619047</v>
      </c>
      <c r="E34" s="13">
        <f>H34*3.2808399</f>
        <v>24.606299249999999</v>
      </c>
      <c r="F34" s="13">
        <f>I34*3.2808399</f>
        <v>22.965879300000001</v>
      </c>
      <c r="G34" s="14">
        <f t="shared" si="8"/>
        <v>565.10529859518056</v>
      </c>
      <c r="H34" s="50">
        <v>7.5</v>
      </c>
      <c r="I34" s="50">
        <v>7</v>
      </c>
      <c r="J34" s="50">
        <f t="shared" si="9"/>
        <v>52.5</v>
      </c>
      <c r="K34" s="8" t="s">
        <v>9</v>
      </c>
      <c r="L34" s="8" t="s">
        <v>21</v>
      </c>
      <c r="M34" s="8" t="s">
        <v>21</v>
      </c>
      <c r="N34" s="8" t="s">
        <v>21</v>
      </c>
      <c r="O34" s="8" t="s">
        <v>21</v>
      </c>
      <c r="P34" s="8" t="s">
        <v>21</v>
      </c>
      <c r="Q34" s="8" t="s">
        <v>21</v>
      </c>
      <c r="R34" s="62">
        <v>10</v>
      </c>
      <c r="S34" s="71">
        <f>R34*8</f>
        <v>80</v>
      </c>
      <c r="T34" s="71">
        <f>S34*5</f>
        <v>400</v>
      </c>
      <c r="U34" s="69">
        <f t="shared" ref="U34:U65" si="12">S34/J34</f>
        <v>1.5238095238095237</v>
      </c>
      <c r="V34" s="69">
        <f t="shared" ref="V34:V65" si="13">T34/J34</f>
        <v>7.6190476190476186</v>
      </c>
    </row>
    <row r="35" spans="1:22" x14ac:dyDescent="0.25">
      <c r="A35" s="6" t="s">
        <v>479</v>
      </c>
      <c r="B35" s="8" t="s">
        <v>108</v>
      </c>
      <c r="C35" s="12" t="str">
        <f t="shared" si="10"/>
        <v>Pembroke House Hall: Lower Hall</v>
      </c>
      <c r="D35" s="69">
        <f t="shared" si="11"/>
        <v>0.19444444444444445</v>
      </c>
      <c r="E35" s="13">
        <f>H35*3.2808399</f>
        <v>39.370078800000002</v>
      </c>
      <c r="F35" s="13">
        <f>I35*3.2808399</f>
        <v>49.212598499999999</v>
      </c>
      <c r="G35" s="14">
        <f t="shared" si="8"/>
        <v>1937.5038808977617</v>
      </c>
      <c r="H35" s="50">
        <v>12</v>
      </c>
      <c r="I35" s="50">
        <v>15</v>
      </c>
      <c r="J35" s="50">
        <f t="shared" si="9"/>
        <v>180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9</v>
      </c>
      <c r="P35" s="8" t="s">
        <v>21</v>
      </c>
      <c r="Q35" s="8" t="s">
        <v>21</v>
      </c>
      <c r="R35" s="62">
        <v>35</v>
      </c>
      <c r="S35" s="71">
        <f>R35*8</f>
        <v>280</v>
      </c>
      <c r="T35" s="71">
        <f>S35*5</f>
        <v>1400</v>
      </c>
      <c r="U35" s="69">
        <f t="shared" si="12"/>
        <v>1.5555555555555556</v>
      </c>
      <c r="V35" s="69">
        <f t="shared" si="13"/>
        <v>7.7777777777777777</v>
      </c>
    </row>
    <row r="36" spans="1:22" x14ac:dyDescent="0.25">
      <c r="A36" s="21" t="s">
        <v>227</v>
      </c>
      <c r="B36" s="12" t="s">
        <v>237</v>
      </c>
      <c r="C36" s="12" t="str">
        <f t="shared" si="10"/>
        <v>Jerwood Space: Space 7</v>
      </c>
      <c r="D36" s="69">
        <f t="shared" si="11"/>
        <v>0.19584709768758848</v>
      </c>
      <c r="E36" s="12">
        <v>53</v>
      </c>
      <c r="F36" s="12">
        <v>51</v>
      </c>
      <c r="G36" s="17">
        <f t="shared" si="8"/>
        <v>2703</v>
      </c>
      <c r="H36" s="37">
        <v>16.3</v>
      </c>
      <c r="I36" s="37">
        <v>15.6</v>
      </c>
      <c r="J36" s="37">
        <f t="shared" si="9"/>
        <v>254.28</v>
      </c>
      <c r="K36" s="12" t="s">
        <v>9</v>
      </c>
      <c r="L36" s="12" t="s">
        <v>21</v>
      </c>
      <c r="M36" s="12" t="s">
        <v>9</v>
      </c>
      <c r="N36" s="12" t="s">
        <v>9</v>
      </c>
      <c r="O36" s="12" t="s">
        <v>9</v>
      </c>
      <c r="P36" s="12" t="s">
        <v>9</v>
      </c>
      <c r="Q36" s="12" t="s">
        <v>9</v>
      </c>
      <c r="R36" s="74">
        <v>49.8</v>
      </c>
      <c r="S36" s="74">
        <v>378</v>
      </c>
      <c r="T36" s="74">
        <v>1793</v>
      </c>
      <c r="U36" s="69">
        <f t="shared" si="12"/>
        <v>1.4865502595563944</v>
      </c>
      <c r="V36" s="69">
        <f t="shared" si="13"/>
        <v>7.0512820512820511</v>
      </c>
    </row>
    <row r="37" spans="1:22" s="21" customFormat="1" x14ac:dyDescent="0.25">
      <c r="A37" s="12" t="s">
        <v>633</v>
      </c>
      <c r="B37" s="12" t="s">
        <v>22</v>
      </c>
      <c r="C37" s="12" t="str">
        <f t="shared" si="10"/>
        <v>Identity Studios: Greta Mendez Room</v>
      </c>
      <c r="D37" s="69">
        <f t="shared" si="11"/>
        <v>0.19736842105263161</v>
      </c>
      <c r="E37" s="12">
        <v>38</v>
      </c>
      <c r="F37" s="12">
        <v>25</v>
      </c>
      <c r="G37" s="17">
        <f t="shared" si="8"/>
        <v>950</v>
      </c>
      <c r="H37" s="37">
        <v>12</v>
      </c>
      <c r="I37" s="37">
        <v>7.6</v>
      </c>
      <c r="J37" s="37">
        <f t="shared" si="9"/>
        <v>91.199999999999989</v>
      </c>
      <c r="K37" s="12" t="s">
        <v>21</v>
      </c>
      <c r="L37" s="12" t="s">
        <v>21</v>
      </c>
      <c r="M37" s="12" t="s">
        <v>9</v>
      </c>
      <c r="N37" s="12" t="s">
        <v>21</v>
      </c>
      <c r="O37" s="12" t="s">
        <v>21</v>
      </c>
      <c r="P37" s="12" t="s">
        <v>21</v>
      </c>
      <c r="Q37" s="12" t="s">
        <v>21</v>
      </c>
      <c r="R37" s="74">
        <v>18</v>
      </c>
      <c r="S37" s="74">
        <v>130</v>
      </c>
      <c r="T37" s="73">
        <f>S37*5</f>
        <v>650</v>
      </c>
      <c r="U37" s="69">
        <f t="shared" si="12"/>
        <v>1.4254385964912282</v>
      </c>
      <c r="V37" s="69">
        <f t="shared" si="13"/>
        <v>7.1271929824561413</v>
      </c>
    </row>
    <row r="38" spans="1:22" s="21" customFormat="1" x14ac:dyDescent="0.25">
      <c r="A38" s="21" t="s">
        <v>238</v>
      </c>
      <c r="B38" s="12" t="s">
        <v>246</v>
      </c>
      <c r="C38" s="12" t="str">
        <f t="shared" si="10"/>
        <v>Lantern Arts Centre: Prayer Room</v>
      </c>
      <c r="D38" s="69">
        <f t="shared" si="11"/>
        <v>0.2</v>
      </c>
      <c r="E38" s="23">
        <f>H38*3.2808399</f>
        <v>16.404199500000001</v>
      </c>
      <c r="F38" s="23">
        <f>I38*3.2808399</f>
        <v>16.404199500000001</v>
      </c>
      <c r="G38" s="17">
        <f t="shared" si="8"/>
        <v>269.09776123580025</v>
      </c>
      <c r="H38" s="37">
        <v>5</v>
      </c>
      <c r="I38" s="37">
        <v>5</v>
      </c>
      <c r="J38" s="37">
        <f t="shared" si="9"/>
        <v>25</v>
      </c>
      <c r="K38" s="12" t="s">
        <v>21</v>
      </c>
      <c r="L38" s="12" t="s">
        <v>21</v>
      </c>
      <c r="M38" s="12" t="s">
        <v>21</v>
      </c>
      <c r="N38" s="12" t="s">
        <v>21</v>
      </c>
      <c r="O38" s="12" t="s">
        <v>21</v>
      </c>
      <c r="P38" s="12" t="s">
        <v>21</v>
      </c>
      <c r="Q38" s="12" t="s">
        <v>21</v>
      </c>
      <c r="R38" s="74">
        <v>5</v>
      </c>
      <c r="S38" s="73">
        <f>R38*8</f>
        <v>40</v>
      </c>
      <c r="T38" s="73">
        <f>S38*5</f>
        <v>200</v>
      </c>
      <c r="U38" s="69">
        <f t="shared" si="12"/>
        <v>1.6</v>
      </c>
      <c r="V38" s="69">
        <f t="shared" si="13"/>
        <v>8</v>
      </c>
    </row>
    <row r="39" spans="1:22" s="21" customFormat="1" x14ac:dyDescent="0.25">
      <c r="A39" s="21" t="s">
        <v>227</v>
      </c>
      <c r="B39" s="12" t="s">
        <v>235</v>
      </c>
      <c r="C39" s="12" t="str">
        <f t="shared" si="10"/>
        <v>Jerwood Space: Spaces 2 &amp; 4</v>
      </c>
      <c r="D39" s="69">
        <f t="shared" si="11"/>
        <v>0.20097332372025958</v>
      </c>
      <c r="E39" s="12">
        <v>50</v>
      </c>
      <c r="F39" s="12">
        <v>24</v>
      </c>
      <c r="G39" s="17">
        <f t="shared" si="8"/>
        <v>1200</v>
      </c>
      <c r="H39" s="37">
        <v>15.2</v>
      </c>
      <c r="I39" s="37">
        <v>7.3</v>
      </c>
      <c r="J39" s="37">
        <f t="shared" si="9"/>
        <v>110.96</v>
      </c>
      <c r="K39" s="12" t="s">
        <v>9</v>
      </c>
      <c r="L39" s="12" t="s">
        <v>21</v>
      </c>
      <c r="M39" s="12" t="s">
        <v>9</v>
      </c>
      <c r="N39" s="12" t="s">
        <v>9</v>
      </c>
      <c r="O39" s="12" t="s">
        <v>9</v>
      </c>
      <c r="P39" s="12" t="s">
        <v>9</v>
      </c>
      <c r="Q39" s="12" t="s">
        <v>9</v>
      </c>
      <c r="R39" s="74">
        <v>22.3</v>
      </c>
      <c r="S39" s="74">
        <v>169</v>
      </c>
      <c r="T39" s="74">
        <v>803</v>
      </c>
      <c r="U39" s="69">
        <f t="shared" si="12"/>
        <v>1.523071377072819</v>
      </c>
      <c r="V39" s="69">
        <f t="shared" si="13"/>
        <v>7.2368421052631584</v>
      </c>
    </row>
    <row r="40" spans="1:22" s="21" customFormat="1" x14ac:dyDescent="0.25">
      <c r="A40" s="21" t="s">
        <v>648</v>
      </c>
      <c r="B40" s="12" t="s">
        <v>654</v>
      </c>
      <c r="C40" s="12" t="str">
        <f t="shared" si="10"/>
        <v>NLPAC Performing Arts: Studio F1</v>
      </c>
      <c r="D40" s="69">
        <f t="shared" si="11"/>
        <v>0.20202020202020202</v>
      </c>
      <c r="E40" s="12">
        <v>18</v>
      </c>
      <c r="F40" s="12">
        <v>40</v>
      </c>
      <c r="G40" s="17">
        <f t="shared" si="8"/>
        <v>720</v>
      </c>
      <c r="H40" s="37">
        <v>5.5</v>
      </c>
      <c r="I40" s="37">
        <v>18</v>
      </c>
      <c r="J40" s="37">
        <f t="shared" si="9"/>
        <v>99</v>
      </c>
      <c r="K40" s="12" t="s">
        <v>21</v>
      </c>
      <c r="L40" s="12" t="s">
        <v>21</v>
      </c>
      <c r="M40" s="12" t="s">
        <v>9</v>
      </c>
      <c r="N40" s="12" t="s">
        <v>21</v>
      </c>
      <c r="O40" s="12" t="s">
        <v>9</v>
      </c>
      <c r="P40" s="12" t="s">
        <v>21</v>
      </c>
      <c r="Q40" s="12" t="s">
        <v>9</v>
      </c>
      <c r="R40" s="74">
        <v>20</v>
      </c>
      <c r="S40" s="73">
        <f>R40*8</f>
        <v>160</v>
      </c>
      <c r="T40" s="73">
        <f>S40*5</f>
        <v>800</v>
      </c>
      <c r="U40" s="69">
        <f t="shared" si="12"/>
        <v>1.6161616161616161</v>
      </c>
      <c r="V40" s="69">
        <f t="shared" si="13"/>
        <v>8.0808080808080813</v>
      </c>
    </row>
    <row r="41" spans="1:22" s="21" customFormat="1" x14ac:dyDescent="0.25">
      <c r="A41" s="21" t="s">
        <v>207</v>
      </c>
      <c r="B41" s="21" t="s">
        <v>107</v>
      </c>
      <c r="C41" s="12" t="str">
        <f t="shared" si="10"/>
        <v>Holy Innocents Church: Upper Hall</v>
      </c>
      <c r="D41" s="69">
        <f t="shared" si="11"/>
        <v>0.20564042303172739</v>
      </c>
      <c r="E41" s="23">
        <f>H41*3.2808399</f>
        <v>60.695538150000004</v>
      </c>
      <c r="F41" s="23">
        <f>I41*3.2808399</f>
        <v>30.183727080000001</v>
      </c>
      <c r="G41" s="23">
        <f t="shared" si="8"/>
        <v>1832.0175584933284</v>
      </c>
      <c r="H41" s="51">
        <v>18.5</v>
      </c>
      <c r="I41" s="51">
        <v>9.1999999999999993</v>
      </c>
      <c r="J41" s="37">
        <f t="shared" si="9"/>
        <v>170.2</v>
      </c>
      <c r="K41" s="21" t="s">
        <v>21</v>
      </c>
      <c r="L41" s="21" t="s">
        <v>21</v>
      </c>
      <c r="M41" s="21" t="s">
        <v>21</v>
      </c>
      <c r="N41" s="21" t="s">
        <v>21</v>
      </c>
      <c r="O41" s="21" t="s">
        <v>9</v>
      </c>
      <c r="P41" s="21" t="s">
        <v>9</v>
      </c>
      <c r="Q41" s="21" t="s">
        <v>21</v>
      </c>
      <c r="R41" s="74">
        <v>35</v>
      </c>
      <c r="S41" s="74">
        <v>200</v>
      </c>
      <c r="T41" s="73">
        <f>S41*5</f>
        <v>1000</v>
      </c>
      <c r="U41" s="69">
        <f t="shared" si="12"/>
        <v>1.1750881316098709</v>
      </c>
      <c r="V41" s="69">
        <f t="shared" si="13"/>
        <v>5.8754406580493539</v>
      </c>
    </row>
    <row r="42" spans="1:22" s="21" customFormat="1" x14ac:dyDescent="0.25">
      <c r="A42" s="21" t="s">
        <v>210</v>
      </c>
      <c r="B42" s="12" t="s">
        <v>216</v>
      </c>
      <c r="C42" s="12" t="str">
        <f t="shared" si="10"/>
        <v>Islington Arts Factory: The Linbury</v>
      </c>
      <c r="D42" s="69">
        <f t="shared" si="11"/>
        <v>0.20833333333333334</v>
      </c>
      <c r="E42" s="12">
        <v>39</v>
      </c>
      <c r="F42" s="12">
        <v>22</v>
      </c>
      <c r="G42" s="17">
        <f t="shared" si="8"/>
        <v>858</v>
      </c>
      <c r="H42" s="37">
        <v>12</v>
      </c>
      <c r="I42" s="37">
        <v>6.8</v>
      </c>
      <c r="J42" s="51">
        <f t="shared" si="9"/>
        <v>81.599999999999994</v>
      </c>
      <c r="K42" s="12" t="s">
        <v>9</v>
      </c>
      <c r="L42" s="12" t="s">
        <v>21</v>
      </c>
      <c r="M42" s="12" t="s">
        <v>9</v>
      </c>
      <c r="N42" s="12" t="s">
        <v>21</v>
      </c>
      <c r="O42" s="12" t="s">
        <v>9</v>
      </c>
      <c r="P42" s="12" t="s">
        <v>21</v>
      </c>
      <c r="Q42" s="12" t="s">
        <v>9</v>
      </c>
      <c r="R42" s="74">
        <v>17</v>
      </c>
      <c r="S42" s="73">
        <f>R42*8</f>
        <v>136</v>
      </c>
      <c r="T42" s="73">
        <f>S42*5</f>
        <v>680</v>
      </c>
      <c r="U42" s="69">
        <f t="shared" si="12"/>
        <v>1.6666666666666667</v>
      </c>
      <c r="V42" s="69">
        <f t="shared" si="13"/>
        <v>8.3333333333333339</v>
      </c>
    </row>
    <row r="43" spans="1:22" s="21" customFormat="1" x14ac:dyDescent="0.25">
      <c r="A43" s="21" t="s">
        <v>282</v>
      </c>
      <c r="B43" s="12" t="s">
        <v>283</v>
      </c>
      <c r="C43" s="12" t="str">
        <f t="shared" si="10"/>
        <v>Tricycle Theatre : Cameron Mackintosh Studio</v>
      </c>
      <c r="D43" s="69">
        <f t="shared" si="11"/>
        <v>0.21111111111111111</v>
      </c>
      <c r="E43" s="23">
        <f>H43*3.2808399</f>
        <v>29.527559100000001</v>
      </c>
      <c r="F43" s="23">
        <f>I43*3.2808399</f>
        <v>49.212598499999999</v>
      </c>
      <c r="G43" s="17">
        <f t="shared" si="8"/>
        <v>1453.1279106733214</v>
      </c>
      <c r="H43" s="37">
        <v>9</v>
      </c>
      <c r="I43" s="37">
        <v>15</v>
      </c>
      <c r="J43" s="37">
        <f t="shared" si="9"/>
        <v>135</v>
      </c>
      <c r="K43" s="12" t="s">
        <v>9</v>
      </c>
      <c r="L43" s="12" t="s">
        <v>21</v>
      </c>
      <c r="M43" s="12" t="s">
        <v>21</v>
      </c>
      <c r="N43" s="12" t="s">
        <v>21</v>
      </c>
      <c r="O43" s="12" t="s">
        <v>21</v>
      </c>
      <c r="P43" s="12" t="s">
        <v>9</v>
      </c>
      <c r="Q43" s="12" t="s">
        <v>21</v>
      </c>
      <c r="R43" s="73">
        <f>S43/8</f>
        <v>28.5</v>
      </c>
      <c r="S43" s="71">
        <f>T43/5</f>
        <v>228</v>
      </c>
      <c r="T43" s="74">
        <f>950*1.2</f>
        <v>1140</v>
      </c>
      <c r="U43" s="69">
        <f t="shared" si="12"/>
        <v>1.6888888888888889</v>
      </c>
      <c r="V43" s="69">
        <f t="shared" si="13"/>
        <v>8.4444444444444446</v>
      </c>
    </row>
    <row r="44" spans="1:22" s="21" customFormat="1" x14ac:dyDescent="0.25">
      <c r="A44" s="21" t="s">
        <v>666</v>
      </c>
      <c r="B44" s="21" t="s">
        <v>673</v>
      </c>
      <c r="C44" s="12" t="str">
        <f t="shared" si="10"/>
        <v>Park Theatre: Morris Space</v>
      </c>
      <c r="D44" s="69">
        <f t="shared" si="11"/>
        <v>0.21249999999999999</v>
      </c>
      <c r="E44" s="12"/>
      <c r="F44" s="12"/>
      <c r="G44" s="23"/>
      <c r="H44" s="51">
        <v>10</v>
      </c>
      <c r="I44" s="51">
        <v>6</v>
      </c>
      <c r="J44" s="37">
        <f t="shared" si="9"/>
        <v>60</v>
      </c>
      <c r="K44" s="21" t="s">
        <v>9</v>
      </c>
      <c r="L44" s="21" t="s">
        <v>21</v>
      </c>
      <c r="M44" s="21" t="s">
        <v>9</v>
      </c>
      <c r="N44" s="21" t="s">
        <v>9</v>
      </c>
      <c r="O44" s="21" t="s">
        <v>21</v>
      </c>
      <c r="P44" s="21" t="s">
        <v>9</v>
      </c>
      <c r="Q44" s="21" t="s">
        <v>21</v>
      </c>
      <c r="R44" s="73">
        <f>S44/8</f>
        <v>12.75</v>
      </c>
      <c r="S44" s="73">
        <f>T44/5</f>
        <v>102</v>
      </c>
      <c r="T44" s="74">
        <f>1.2*425</f>
        <v>510</v>
      </c>
      <c r="U44" s="69">
        <f t="shared" si="12"/>
        <v>1.7</v>
      </c>
      <c r="V44" s="69">
        <f t="shared" si="13"/>
        <v>8.5</v>
      </c>
    </row>
    <row r="45" spans="1:22" s="21" customFormat="1" x14ac:dyDescent="0.25">
      <c r="A45" s="6" t="s">
        <v>724</v>
      </c>
      <c r="B45" s="25" t="s">
        <v>730</v>
      </c>
      <c r="C45" s="12" t="str">
        <f t="shared" si="10"/>
        <v>Sadler's Wells: Space A</v>
      </c>
      <c r="D45" s="69">
        <f t="shared" si="11"/>
        <v>0.21316614420062696</v>
      </c>
      <c r="E45" s="23"/>
      <c r="F45" s="23"/>
      <c r="G45" s="23"/>
      <c r="H45" s="50">
        <v>16.5</v>
      </c>
      <c r="I45" s="50">
        <v>14.5</v>
      </c>
      <c r="J45" s="50">
        <f t="shared" si="9"/>
        <v>239.25</v>
      </c>
      <c r="K45" s="25" t="s">
        <v>9</v>
      </c>
      <c r="L45" s="25" t="s">
        <v>9</v>
      </c>
      <c r="M45" s="25" t="s">
        <v>9</v>
      </c>
      <c r="N45" s="25" t="s">
        <v>21</v>
      </c>
      <c r="O45" s="25" t="s">
        <v>9</v>
      </c>
      <c r="P45" s="25" t="s">
        <v>21</v>
      </c>
      <c r="Q45" s="25" t="s">
        <v>9</v>
      </c>
      <c r="R45" s="71">
        <f>S45/8</f>
        <v>51</v>
      </c>
      <c r="S45" s="62">
        <v>408</v>
      </c>
      <c r="T45" s="62">
        <v>1980</v>
      </c>
      <c r="U45" s="69">
        <f t="shared" si="12"/>
        <v>1.7053291536050157</v>
      </c>
      <c r="V45" s="69">
        <f t="shared" si="13"/>
        <v>8.2758620689655178</v>
      </c>
    </row>
    <row r="46" spans="1:22" x14ac:dyDescent="0.25">
      <c r="A46" s="6" t="s">
        <v>757</v>
      </c>
      <c r="B46" s="6" t="s">
        <v>757</v>
      </c>
      <c r="C46" s="21" t="str">
        <f t="shared" si="10"/>
        <v>Anonymous: Anonymous</v>
      </c>
      <c r="D46" s="65">
        <f t="shared" si="11"/>
        <v>0.2139418791228383</v>
      </c>
      <c r="E46" s="13">
        <f t="shared" ref="E46:F50" si="14">H46*3.2808399</f>
        <v>51.837270420000003</v>
      </c>
      <c r="F46" s="13">
        <f t="shared" si="14"/>
        <v>23.293963290000001</v>
      </c>
      <c r="G46" s="54">
        <f>E46*F46</f>
        <v>1207.4954742172829</v>
      </c>
      <c r="H46" s="51">
        <v>15.8</v>
      </c>
      <c r="I46" s="51">
        <v>7.1</v>
      </c>
      <c r="J46" s="51">
        <f t="shared" si="9"/>
        <v>112.17999999999999</v>
      </c>
      <c r="K46" s="25" t="s">
        <v>21</v>
      </c>
      <c r="L46" s="25" t="s">
        <v>21</v>
      </c>
      <c r="M46" s="25" t="s">
        <v>21</v>
      </c>
      <c r="N46" s="25" t="s">
        <v>21</v>
      </c>
      <c r="O46" s="25" t="s">
        <v>21</v>
      </c>
      <c r="P46" s="25" t="s">
        <v>21</v>
      </c>
      <c r="Q46" s="25" t="s">
        <v>21</v>
      </c>
      <c r="R46" s="62">
        <v>24</v>
      </c>
      <c r="S46" s="62">
        <v>102</v>
      </c>
      <c r="T46" s="62">
        <v>480</v>
      </c>
      <c r="U46" s="65">
        <f t="shared" si="12"/>
        <v>0.90925298627206286</v>
      </c>
      <c r="V46" s="65">
        <f t="shared" si="13"/>
        <v>4.2788375824567666</v>
      </c>
    </row>
    <row r="47" spans="1:22" s="77" customFormat="1" x14ac:dyDescent="0.25">
      <c r="A47" s="6" t="s">
        <v>424</v>
      </c>
      <c r="B47" s="25" t="s">
        <v>127</v>
      </c>
      <c r="C47" s="12" t="str">
        <f t="shared" si="10"/>
        <v>ISTD2 Dance Studios: Ground Floor</v>
      </c>
      <c r="D47" s="69">
        <f t="shared" si="11"/>
        <v>0.21808510638297873</v>
      </c>
      <c r="E47" s="13">
        <f t="shared" si="14"/>
        <v>30.839895060000003</v>
      </c>
      <c r="F47" s="13">
        <f t="shared" si="14"/>
        <v>65.616798000000003</v>
      </c>
      <c r="G47" s="14">
        <f>E47*F47</f>
        <v>2023.6151644932181</v>
      </c>
      <c r="H47" s="50">
        <v>9.4</v>
      </c>
      <c r="I47" s="50">
        <v>20</v>
      </c>
      <c r="J47" s="50">
        <f t="shared" si="9"/>
        <v>188</v>
      </c>
      <c r="K47" s="8" t="s">
        <v>21</v>
      </c>
      <c r="L47" s="8" t="s">
        <v>21</v>
      </c>
      <c r="M47" s="8" t="s">
        <v>9</v>
      </c>
      <c r="N47" s="8" t="s">
        <v>21</v>
      </c>
      <c r="O47" s="8" t="s">
        <v>9</v>
      </c>
      <c r="P47" s="8" t="s">
        <v>21</v>
      </c>
      <c r="Q47" s="8" t="s">
        <v>9</v>
      </c>
      <c r="R47" s="62">
        <v>41</v>
      </c>
      <c r="S47" s="62">
        <v>347</v>
      </c>
      <c r="T47" s="73">
        <f t="shared" ref="T47:T54" si="15">S47*5</f>
        <v>1735</v>
      </c>
      <c r="U47" s="69">
        <f t="shared" si="12"/>
        <v>1.8457446808510638</v>
      </c>
      <c r="V47" s="69">
        <f t="shared" si="13"/>
        <v>9.2287234042553195</v>
      </c>
    </row>
    <row r="48" spans="1:22" x14ac:dyDescent="0.25">
      <c r="A48" s="6" t="s">
        <v>751</v>
      </c>
      <c r="B48" s="8" t="s">
        <v>771</v>
      </c>
      <c r="C48" s="12" t="str">
        <f t="shared" si="10"/>
        <v>Theatre Delicatessen: Rehearsal Studio 5</v>
      </c>
      <c r="D48" s="69">
        <f t="shared" si="11"/>
        <v>0.21818181818181817</v>
      </c>
      <c r="E48" s="13">
        <f t="shared" si="14"/>
        <v>36.089238899999998</v>
      </c>
      <c r="F48" s="13">
        <f t="shared" si="14"/>
        <v>16.404199500000001</v>
      </c>
      <c r="G48" s="14">
        <f>E48*F48</f>
        <v>592.0150747187605</v>
      </c>
      <c r="H48" s="50">
        <v>11</v>
      </c>
      <c r="I48" s="50">
        <v>5</v>
      </c>
      <c r="J48" s="50">
        <f t="shared" si="9"/>
        <v>55</v>
      </c>
      <c r="K48" s="8" t="s">
        <v>9</v>
      </c>
      <c r="L48" s="8" t="s">
        <v>21</v>
      </c>
      <c r="M48" s="8" t="s">
        <v>21</v>
      </c>
      <c r="N48" s="8" t="s">
        <v>21</v>
      </c>
      <c r="O48" s="8" t="s">
        <v>21</v>
      </c>
      <c r="P48" s="8" t="s">
        <v>21</v>
      </c>
      <c r="Q48" s="8" t="s">
        <v>21</v>
      </c>
      <c r="R48" s="62">
        <v>12</v>
      </c>
      <c r="S48" s="71">
        <f>R48*8</f>
        <v>96</v>
      </c>
      <c r="T48" s="71">
        <f t="shared" si="15"/>
        <v>480</v>
      </c>
      <c r="U48" s="69">
        <f t="shared" si="12"/>
        <v>1.7454545454545454</v>
      </c>
      <c r="V48" s="69">
        <f t="shared" si="13"/>
        <v>8.7272727272727266</v>
      </c>
    </row>
    <row r="49" spans="1:22" x14ac:dyDescent="0.25">
      <c r="A49" s="6" t="s">
        <v>340</v>
      </c>
      <c r="B49" s="25" t="s">
        <v>100</v>
      </c>
      <c r="C49" s="12" t="str">
        <f t="shared" si="10"/>
        <v>The Poor School: Studio 1</v>
      </c>
      <c r="D49" s="69">
        <f t="shared" si="11"/>
        <v>0.21825396825396826</v>
      </c>
      <c r="E49" s="23">
        <f t="shared" si="14"/>
        <v>29.527559100000001</v>
      </c>
      <c r="F49" s="23">
        <f t="shared" si="14"/>
        <v>22.965879300000001</v>
      </c>
      <c r="G49" s="23">
        <f>E49*F49</f>
        <v>678.12635831421665</v>
      </c>
      <c r="H49" s="52">
        <v>9</v>
      </c>
      <c r="I49" s="52">
        <v>7</v>
      </c>
      <c r="J49" s="37">
        <f t="shared" si="9"/>
        <v>63</v>
      </c>
      <c r="K49" s="25" t="s">
        <v>9</v>
      </c>
      <c r="L49" s="25" t="s">
        <v>21</v>
      </c>
      <c r="M49" s="25" t="s">
        <v>21</v>
      </c>
      <c r="N49" s="25" t="s">
        <v>21</v>
      </c>
      <c r="O49" s="25" t="s">
        <v>21</v>
      </c>
      <c r="P49" s="25" t="s">
        <v>9</v>
      </c>
      <c r="Q49" s="25" t="s">
        <v>9</v>
      </c>
      <c r="R49" s="71">
        <f>S49/8</f>
        <v>13.75</v>
      </c>
      <c r="S49" s="62">
        <v>110</v>
      </c>
      <c r="T49" s="71">
        <f t="shared" si="15"/>
        <v>550</v>
      </c>
      <c r="U49" s="69">
        <f t="shared" si="12"/>
        <v>1.746031746031746</v>
      </c>
      <c r="V49" s="69">
        <f t="shared" si="13"/>
        <v>8.7301587301587293</v>
      </c>
    </row>
    <row r="50" spans="1:22" x14ac:dyDescent="0.25">
      <c r="A50" s="6" t="s">
        <v>340</v>
      </c>
      <c r="B50" s="25" t="s">
        <v>101</v>
      </c>
      <c r="C50" s="12" t="str">
        <f t="shared" si="10"/>
        <v>The Poor School: Studio 2</v>
      </c>
      <c r="D50" s="69">
        <f t="shared" si="11"/>
        <v>0.21825396825396826</v>
      </c>
      <c r="E50" s="23">
        <f t="shared" si="14"/>
        <v>29.527559100000001</v>
      </c>
      <c r="F50" s="23">
        <f t="shared" si="14"/>
        <v>22.965879300000001</v>
      </c>
      <c r="G50" s="23">
        <f>E50*F50</f>
        <v>678.12635831421665</v>
      </c>
      <c r="H50" s="52">
        <v>9</v>
      </c>
      <c r="I50" s="52">
        <v>7</v>
      </c>
      <c r="J50" s="37">
        <f t="shared" si="9"/>
        <v>63</v>
      </c>
      <c r="K50" s="25" t="s">
        <v>9</v>
      </c>
      <c r="L50" s="25" t="s">
        <v>21</v>
      </c>
      <c r="M50" s="25" t="s">
        <v>21</v>
      </c>
      <c r="N50" s="25" t="s">
        <v>21</v>
      </c>
      <c r="O50" s="25" t="s">
        <v>21</v>
      </c>
      <c r="P50" s="25" t="s">
        <v>9</v>
      </c>
      <c r="Q50" s="25" t="s">
        <v>21</v>
      </c>
      <c r="R50" s="71">
        <f>S50/8</f>
        <v>13.75</v>
      </c>
      <c r="S50" s="62">
        <v>110</v>
      </c>
      <c r="T50" s="71">
        <f t="shared" si="15"/>
        <v>550</v>
      </c>
      <c r="U50" s="69">
        <f t="shared" si="12"/>
        <v>1.746031746031746</v>
      </c>
      <c r="V50" s="69">
        <f t="shared" si="13"/>
        <v>8.7301587301587293</v>
      </c>
    </row>
    <row r="51" spans="1:22" x14ac:dyDescent="0.25">
      <c r="A51" s="6" t="s">
        <v>472</v>
      </c>
      <c r="B51" s="8" t="s">
        <v>70</v>
      </c>
      <c r="C51" s="12" t="str">
        <f t="shared" si="10"/>
        <v>Brady Arts and Community Centre: Studio</v>
      </c>
      <c r="D51" s="69">
        <f t="shared" si="11"/>
        <v>0.22222222222222221</v>
      </c>
      <c r="E51" s="13"/>
      <c r="F51" s="13"/>
      <c r="G51" s="14"/>
      <c r="H51" s="50">
        <v>18</v>
      </c>
      <c r="I51" s="50">
        <v>10.5</v>
      </c>
      <c r="J51" s="50">
        <f t="shared" si="9"/>
        <v>189</v>
      </c>
      <c r="K51" s="8" t="s">
        <v>21</v>
      </c>
      <c r="L51" s="8" t="s">
        <v>21</v>
      </c>
      <c r="M51" s="8" t="s">
        <v>21</v>
      </c>
      <c r="N51" s="8" t="s">
        <v>21</v>
      </c>
      <c r="O51" s="8" t="s">
        <v>21</v>
      </c>
      <c r="P51" s="8" t="s">
        <v>21</v>
      </c>
      <c r="Q51" s="8" t="s">
        <v>21</v>
      </c>
      <c r="R51" s="62">
        <v>42</v>
      </c>
      <c r="S51" s="71">
        <f>R51*8</f>
        <v>336</v>
      </c>
      <c r="T51" s="71">
        <f t="shared" si="15"/>
        <v>1680</v>
      </c>
      <c r="U51" s="69">
        <f t="shared" si="12"/>
        <v>1.7777777777777777</v>
      </c>
      <c r="V51" s="69">
        <f t="shared" si="13"/>
        <v>8.8888888888888893</v>
      </c>
    </row>
    <row r="52" spans="1:22" x14ac:dyDescent="0.25">
      <c r="A52" s="12" t="s">
        <v>182</v>
      </c>
      <c r="B52" s="21" t="s">
        <v>190</v>
      </c>
      <c r="C52" s="12" t="str">
        <f t="shared" si="10"/>
        <v>Factory Fitness and Dance Centre: Havana</v>
      </c>
      <c r="D52" s="69">
        <f t="shared" si="11"/>
        <v>0.22660864035178363</v>
      </c>
      <c r="E52" s="12">
        <v>38</v>
      </c>
      <c r="F52" s="12">
        <v>30</v>
      </c>
      <c r="G52" s="17">
        <f>E52*F52</f>
        <v>1140</v>
      </c>
      <c r="H52" s="51">
        <f>E52*0.3048</f>
        <v>11.5824</v>
      </c>
      <c r="I52" s="51">
        <f>F52*0.3048</f>
        <v>9.1440000000000001</v>
      </c>
      <c r="J52" s="37">
        <f t="shared" si="9"/>
        <v>105.9094656</v>
      </c>
      <c r="K52" s="23" t="s">
        <v>21</v>
      </c>
      <c r="L52" s="23" t="s">
        <v>21</v>
      </c>
      <c r="M52" s="23" t="s">
        <v>9</v>
      </c>
      <c r="N52" s="23" t="s">
        <v>21</v>
      </c>
      <c r="O52" s="23" t="s">
        <v>9</v>
      </c>
      <c r="P52" s="23" t="s">
        <v>21</v>
      </c>
      <c r="Q52" s="23" t="s">
        <v>9</v>
      </c>
      <c r="R52" s="62">
        <v>24</v>
      </c>
      <c r="S52" s="73">
        <f>R52*8</f>
        <v>192</v>
      </c>
      <c r="T52" s="73">
        <f t="shared" si="15"/>
        <v>960</v>
      </c>
      <c r="U52" s="69">
        <f t="shared" si="12"/>
        <v>1.812869122814269</v>
      </c>
      <c r="V52" s="69">
        <f t="shared" si="13"/>
        <v>9.0643456140713443</v>
      </c>
    </row>
    <row r="53" spans="1:22" s="77" customFormat="1" x14ac:dyDescent="0.25">
      <c r="A53" s="21" t="s">
        <v>580</v>
      </c>
      <c r="B53" s="21" t="s">
        <v>88</v>
      </c>
      <c r="C53" s="12" t="str">
        <f t="shared" si="10"/>
        <v>Chats Palace: Theatre</v>
      </c>
      <c r="D53" s="69">
        <f t="shared" si="11"/>
        <v>0.2292768959435626</v>
      </c>
      <c r="E53" s="17"/>
      <c r="F53" s="17"/>
      <c r="G53" s="17"/>
      <c r="H53" s="51">
        <v>10.8</v>
      </c>
      <c r="I53" s="51">
        <v>10.5</v>
      </c>
      <c r="J53" s="37">
        <f t="shared" si="9"/>
        <v>113.4</v>
      </c>
      <c r="K53" s="21" t="s">
        <v>21</v>
      </c>
      <c r="L53" s="21" t="s">
        <v>21</v>
      </c>
      <c r="M53" s="21" t="s">
        <v>21</v>
      </c>
      <c r="N53" s="21" t="s">
        <v>261</v>
      </c>
      <c r="O53" s="21" t="s">
        <v>21</v>
      </c>
      <c r="P53" s="21" t="s">
        <v>21</v>
      </c>
      <c r="Q53" s="21" t="s">
        <v>21</v>
      </c>
      <c r="R53" s="74">
        <v>26</v>
      </c>
      <c r="S53" s="74">
        <v>196</v>
      </c>
      <c r="T53" s="73">
        <f t="shared" si="15"/>
        <v>980</v>
      </c>
      <c r="U53" s="69">
        <f t="shared" si="12"/>
        <v>1.728395061728395</v>
      </c>
      <c r="V53" s="69">
        <f t="shared" si="13"/>
        <v>8.6419753086419746</v>
      </c>
    </row>
    <row r="54" spans="1:22" x14ac:dyDescent="0.25">
      <c r="A54" s="32" t="s">
        <v>391</v>
      </c>
      <c r="B54" s="25" t="s">
        <v>397</v>
      </c>
      <c r="C54" s="12" t="str">
        <f t="shared" si="10"/>
        <v>Space, The: The Space</v>
      </c>
      <c r="D54" s="69">
        <f t="shared" si="11"/>
        <v>0.23065522321520834</v>
      </c>
      <c r="E54" s="8">
        <v>30</v>
      </c>
      <c r="F54" s="8">
        <v>28</v>
      </c>
      <c r="G54" s="23">
        <f t="shared" ref="G54:G60" si="16">E54*F54</f>
        <v>840</v>
      </c>
      <c r="H54" s="51">
        <f>E54*0.3048</f>
        <v>9.1440000000000001</v>
      </c>
      <c r="I54" s="51">
        <f>F54*0.3048</f>
        <v>8.5343999999999998</v>
      </c>
      <c r="J54" s="52">
        <f t="shared" si="9"/>
        <v>78.0385536</v>
      </c>
      <c r="K54" s="8" t="s">
        <v>21</v>
      </c>
      <c r="L54" s="8" t="s">
        <v>9</v>
      </c>
      <c r="M54" s="8" t="s">
        <v>9</v>
      </c>
      <c r="N54" s="8" t="s">
        <v>9</v>
      </c>
      <c r="O54" s="8" t="s">
        <v>21</v>
      </c>
      <c r="P54" s="8" t="s">
        <v>9</v>
      </c>
      <c r="Q54" s="8" t="s">
        <v>21</v>
      </c>
      <c r="R54" s="62">
        <f>15*1.2</f>
        <v>18</v>
      </c>
      <c r="S54" s="71">
        <f>R54*8</f>
        <v>144</v>
      </c>
      <c r="T54" s="71">
        <f t="shared" si="15"/>
        <v>720</v>
      </c>
      <c r="U54" s="69">
        <f t="shared" si="12"/>
        <v>1.8452417857216667</v>
      </c>
      <c r="V54" s="69">
        <f t="shared" si="13"/>
        <v>9.2262089286083331</v>
      </c>
    </row>
    <row r="55" spans="1:22" s="21" customFormat="1" x14ac:dyDescent="0.25">
      <c r="A55" s="21" t="s">
        <v>103</v>
      </c>
      <c r="B55" s="21" t="s">
        <v>107</v>
      </c>
      <c r="C55" s="12" t="str">
        <f t="shared" si="10"/>
        <v>Brixton Community Base: Upper Hall</v>
      </c>
      <c r="D55" s="69">
        <f t="shared" si="11"/>
        <v>0.234375</v>
      </c>
      <c r="E55" s="23">
        <f t="shared" ref="E55:F58" si="17">H55*3.2808399</f>
        <v>52.493438400000002</v>
      </c>
      <c r="F55" s="23">
        <f t="shared" si="17"/>
        <v>24.606299249999999</v>
      </c>
      <c r="G55" s="23">
        <f t="shared" si="16"/>
        <v>1291.6692539318412</v>
      </c>
      <c r="H55" s="51">
        <v>16</v>
      </c>
      <c r="I55" s="51">
        <v>7.5</v>
      </c>
      <c r="J55" s="51">
        <f t="shared" si="9"/>
        <v>120</v>
      </c>
      <c r="K55" s="12" t="s">
        <v>21</v>
      </c>
      <c r="L55" s="12" t="s">
        <v>21</v>
      </c>
      <c r="M55" s="12" t="s">
        <v>21</v>
      </c>
      <c r="N55" s="12" t="s">
        <v>21</v>
      </c>
      <c r="O55" s="12" t="s">
        <v>21</v>
      </c>
      <c r="P55" s="21" t="s">
        <v>9</v>
      </c>
      <c r="Q55" s="21" t="s">
        <v>21</v>
      </c>
      <c r="R55" s="73">
        <f>S55/8</f>
        <v>28.125</v>
      </c>
      <c r="S55" s="74">
        <v>225</v>
      </c>
      <c r="T55" s="74">
        <v>960</v>
      </c>
      <c r="U55" s="69">
        <f t="shared" si="12"/>
        <v>1.875</v>
      </c>
      <c r="V55" s="69">
        <f t="shared" si="13"/>
        <v>8</v>
      </c>
    </row>
    <row r="56" spans="1:22" x14ac:dyDescent="0.25">
      <c r="A56" s="21" t="s">
        <v>238</v>
      </c>
      <c r="B56" s="12" t="s">
        <v>25</v>
      </c>
      <c r="C56" s="12" t="str">
        <f t="shared" si="10"/>
        <v>Lantern Arts Centre: Main Studio</v>
      </c>
      <c r="D56" s="69">
        <f t="shared" si="11"/>
        <v>0.23809523809523808</v>
      </c>
      <c r="E56" s="23">
        <f t="shared" si="17"/>
        <v>24.606299249999999</v>
      </c>
      <c r="F56" s="23">
        <f t="shared" si="17"/>
        <v>45.931758600000002</v>
      </c>
      <c r="G56" s="17">
        <f t="shared" si="16"/>
        <v>1130.2105971903611</v>
      </c>
      <c r="H56" s="37">
        <v>7.5</v>
      </c>
      <c r="I56" s="37">
        <v>14</v>
      </c>
      <c r="J56" s="37">
        <f t="shared" si="9"/>
        <v>105</v>
      </c>
      <c r="K56" s="12" t="s">
        <v>21</v>
      </c>
      <c r="L56" s="12" t="s">
        <v>21</v>
      </c>
      <c r="M56" s="12" t="s">
        <v>21</v>
      </c>
      <c r="N56" s="12" t="s">
        <v>21</v>
      </c>
      <c r="O56" s="12" t="s">
        <v>21</v>
      </c>
      <c r="P56" s="12" t="s">
        <v>9</v>
      </c>
      <c r="Q56" s="12" t="s">
        <v>21</v>
      </c>
      <c r="R56" s="74">
        <v>25</v>
      </c>
      <c r="S56" s="73">
        <f>R56*8</f>
        <v>200</v>
      </c>
      <c r="T56" s="73">
        <f>S56*5</f>
        <v>1000</v>
      </c>
      <c r="U56" s="69">
        <f t="shared" si="12"/>
        <v>1.9047619047619047</v>
      </c>
      <c r="V56" s="69">
        <f t="shared" si="13"/>
        <v>9.5238095238095237</v>
      </c>
    </row>
    <row r="57" spans="1:22" x14ac:dyDescent="0.25">
      <c r="A57" s="6" t="s">
        <v>751</v>
      </c>
      <c r="B57" s="8" t="s">
        <v>769</v>
      </c>
      <c r="C57" s="12" t="str">
        <f t="shared" si="10"/>
        <v>Theatre Delicatessen: Rehearsal Studio 4</v>
      </c>
      <c r="D57" s="69">
        <f t="shared" si="11"/>
        <v>0.23809523809523808</v>
      </c>
      <c r="E57" s="13">
        <f t="shared" si="17"/>
        <v>22.965879300000001</v>
      </c>
      <c r="F57" s="13">
        <f t="shared" si="17"/>
        <v>19.685039400000001</v>
      </c>
      <c r="G57" s="14">
        <f t="shared" si="16"/>
        <v>452.08423887614447</v>
      </c>
      <c r="H57" s="50">
        <v>7</v>
      </c>
      <c r="I57" s="50">
        <v>6</v>
      </c>
      <c r="J57" s="50">
        <f t="shared" si="9"/>
        <v>42</v>
      </c>
      <c r="K57" s="8" t="s">
        <v>9</v>
      </c>
      <c r="L57" s="8" t="s">
        <v>21</v>
      </c>
      <c r="M57" s="8" t="s">
        <v>21</v>
      </c>
      <c r="N57" s="8" t="s">
        <v>21</v>
      </c>
      <c r="O57" s="8" t="s">
        <v>21</v>
      </c>
      <c r="P57" s="8" t="s">
        <v>21</v>
      </c>
      <c r="Q57" s="8" t="s">
        <v>21</v>
      </c>
      <c r="R57" s="62">
        <v>10</v>
      </c>
      <c r="S57" s="71">
        <f>R57*8</f>
        <v>80</v>
      </c>
      <c r="T57" s="71">
        <f>S57*5</f>
        <v>400</v>
      </c>
      <c r="U57" s="69">
        <f t="shared" si="12"/>
        <v>1.9047619047619047</v>
      </c>
      <c r="V57" s="69">
        <f t="shared" si="13"/>
        <v>9.5238095238095237</v>
      </c>
    </row>
    <row r="58" spans="1:22" x14ac:dyDescent="0.25">
      <c r="A58" s="6" t="s">
        <v>751</v>
      </c>
      <c r="B58" s="8" t="s">
        <v>770</v>
      </c>
      <c r="C58" s="12" t="str">
        <f t="shared" si="10"/>
        <v>Theatre Delicatessen: Rehearsal Studio 3</v>
      </c>
      <c r="D58" s="69">
        <f t="shared" si="11"/>
        <v>0.23809523809523808</v>
      </c>
      <c r="E58" s="13">
        <f t="shared" si="17"/>
        <v>22.965879300000001</v>
      </c>
      <c r="F58" s="13">
        <f t="shared" si="17"/>
        <v>19.685039400000001</v>
      </c>
      <c r="G58" s="14">
        <f t="shared" si="16"/>
        <v>452.08423887614447</v>
      </c>
      <c r="H58" s="50">
        <v>7</v>
      </c>
      <c r="I58" s="50">
        <v>6</v>
      </c>
      <c r="J58" s="50">
        <f t="shared" si="9"/>
        <v>42</v>
      </c>
      <c r="K58" s="8" t="s">
        <v>9</v>
      </c>
      <c r="L58" s="8" t="s">
        <v>21</v>
      </c>
      <c r="M58" s="8" t="s">
        <v>21</v>
      </c>
      <c r="N58" s="8" t="s">
        <v>21</v>
      </c>
      <c r="O58" s="8" t="s">
        <v>21</v>
      </c>
      <c r="P58" s="8" t="s">
        <v>21</v>
      </c>
      <c r="Q58" s="8" t="s">
        <v>21</v>
      </c>
      <c r="R58" s="62">
        <v>10</v>
      </c>
      <c r="S58" s="71">
        <f>R58*8</f>
        <v>80</v>
      </c>
      <c r="T58" s="71">
        <f>S58*5</f>
        <v>400</v>
      </c>
      <c r="U58" s="69">
        <f t="shared" si="12"/>
        <v>1.9047619047619047</v>
      </c>
      <c r="V58" s="69">
        <f t="shared" si="13"/>
        <v>9.5238095238095237</v>
      </c>
    </row>
    <row r="59" spans="1:22" x14ac:dyDescent="0.25">
      <c r="A59" s="12" t="s">
        <v>182</v>
      </c>
      <c r="B59" s="21" t="s">
        <v>191</v>
      </c>
      <c r="C59" s="12" t="str">
        <f t="shared" si="10"/>
        <v>Factory Fitness and Dance Centre: Paris</v>
      </c>
      <c r="D59" s="69">
        <f t="shared" si="11"/>
        <v>0.24569795516402626</v>
      </c>
      <c r="E59" s="12">
        <v>20</v>
      </c>
      <c r="F59" s="12">
        <v>46</v>
      </c>
      <c r="G59" s="17">
        <f t="shared" si="16"/>
        <v>920</v>
      </c>
      <c r="H59" s="51">
        <f>E59*0.3048</f>
        <v>6.0960000000000001</v>
      </c>
      <c r="I59" s="51">
        <f>F59*0.3048</f>
        <v>14.020800000000001</v>
      </c>
      <c r="J59" s="37">
        <f t="shared" si="9"/>
        <v>85.470796800000002</v>
      </c>
      <c r="K59" s="23" t="s">
        <v>21</v>
      </c>
      <c r="L59" s="23" t="s">
        <v>21</v>
      </c>
      <c r="M59" s="23" t="s">
        <v>9</v>
      </c>
      <c r="N59" s="23" t="s">
        <v>21</v>
      </c>
      <c r="O59" s="23" t="s">
        <v>9</v>
      </c>
      <c r="P59" s="23" t="s">
        <v>21</v>
      </c>
      <c r="Q59" s="23" t="s">
        <v>9</v>
      </c>
      <c r="R59" s="62">
        <v>21</v>
      </c>
      <c r="S59" s="73">
        <f>R59*8</f>
        <v>168</v>
      </c>
      <c r="T59" s="73">
        <f>S59*5</f>
        <v>840</v>
      </c>
      <c r="U59" s="69">
        <f t="shared" si="12"/>
        <v>1.9655836413122101</v>
      </c>
      <c r="V59" s="69">
        <f t="shared" si="13"/>
        <v>9.8279182065610513</v>
      </c>
    </row>
    <row r="60" spans="1:22" x14ac:dyDescent="0.25">
      <c r="A60" s="6" t="s">
        <v>710</v>
      </c>
      <c r="B60" s="25" t="s">
        <v>720</v>
      </c>
      <c r="C60" s="12" t="str">
        <f t="shared" si="10"/>
        <v>Royal Academy of Dance: De Valois</v>
      </c>
      <c r="D60" s="69">
        <f t="shared" si="11"/>
        <v>0.24778030146603344</v>
      </c>
      <c r="E60" s="23">
        <f>H60*3.2808399</f>
        <v>38.057742840000003</v>
      </c>
      <c r="F60" s="23">
        <f>I60*3.2808399</f>
        <v>54.790026330000003</v>
      </c>
      <c r="G60" s="23">
        <f t="shared" si="16"/>
        <v>2085.1847322639692</v>
      </c>
      <c r="H60" s="50">
        <v>11.6</v>
      </c>
      <c r="I60" s="50">
        <v>16.7</v>
      </c>
      <c r="J60" s="50">
        <f t="shared" si="9"/>
        <v>193.72</v>
      </c>
      <c r="K60" s="25" t="s">
        <v>9</v>
      </c>
      <c r="L60" s="25" t="s">
        <v>9</v>
      </c>
      <c r="M60" s="25" t="s">
        <v>9</v>
      </c>
      <c r="N60" s="25" t="s">
        <v>21</v>
      </c>
      <c r="O60" s="25" t="s">
        <v>9</v>
      </c>
      <c r="P60" s="25" t="s">
        <v>21</v>
      </c>
      <c r="Q60" s="25" t="s">
        <v>9</v>
      </c>
      <c r="R60" s="62">
        <v>48</v>
      </c>
      <c r="S60" s="71">
        <f>R60*8</f>
        <v>384</v>
      </c>
      <c r="T60" s="71">
        <f>S60*5</f>
        <v>1920</v>
      </c>
      <c r="U60" s="69">
        <f t="shared" si="12"/>
        <v>1.9822424117282675</v>
      </c>
      <c r="V60" s="69">
        <f t="shared" si="13"/>
        <v>9.9112120586413379</v>
      </c>
    </row>
    <row r="61" spans="1:22" s="77" customFormat="1" x14ac:dyDescent="0.25">
      <c r="A61" s="33" t="s">
        <v>540</v>
      </c>
      <c r="B61" s="12" t="s">
        <v>774</v>
      </c>
      <c r="C61" s="12" t="str">
        <f t="shared" si="10"/>
        <v>Young Actors Theatre: Basement Space</v>
      </c>
      <c r="D61" s="69">
        <f t="shared" si="11"/>
        <v>0.24955436720142604</v>
      </c>
      <c r="E61" s="12"/>
      <c r="F61" s="12"/>
      <c r="G61" s="14"/>
      <c r="H61" s="51">
        <v>5.5</v>
      </c>
      <c r="I61" s="51">
        <v>5.0999999999999996</v>
      </c>
      <c r="J61" s="37">
        <f t="shared" si="9"/>
        <v>28.049999999999997</v>
      </c>
      <c r="K61" s="12" t="s">
        <v>9</v>
      </c>
      <c r="L61" s="12" t="s">
        <v>21</v>
      </c>
      <c r="M61" s="12" t="s">
        <v>21</v>
      </c>
      <c r="N61" s="12" t="s">
        <v>21</v>
      </c>
      <c r="O61" s="12" t="s">
        <v>21</v>
      </c>
      <c r="P61" s="12" t="s">
        <v>21</v>
      </c>
      <c r="Q61" s="12" t="s">
        <v>21</v>
      </c>
      <c r="R61" s="74">
        <v>7</v>
      </c>
      <c r="S61" s="74">
        <v>50</v>
      </c>
      <c r="T61" s="74">
        <v>250</v>
      </c>
      <c r="U61" s="69">
        <f t="shared" si="12"/>
        <v>1.7825311942959003</v>
      </c>
      <c r="V61" s="69">
        <f t="shared" si="13"/>
        <v>8.9126559714795022</v>
      </c>
    </row>
    <row r="62" spans="1:22" x14ac:dyDescent="0.25">
      <c r="A62" s="21" t="s">
        <v>73</v>
      </c>
      <c r="B62" s="12" t="s">
        <v>38</v>
      </c>
      <c r="C62" s="12" t="str">
        <f t="shared" si="10"/>
        <v>Arch 468: Single space</v>
      </c>
      <c r="D62" s="69">
        <f t="shared" si="11"/>
        <v>0.25131456851221778</v>
      </c>
      <c r="E62" s="12">
        <v>17</v>
      </c>
      <c r="F62" s="12">
        <v>20</v>
      </c>
      <c r="G62" s="17">
        <f>E62*F62</f>
        <v>340</v>
      </c>
      <c r="H62" s="37">
        <v>5.3</v>
      </c>
      <c r="I62" s="37">
        <v>6.1</v>
      </c>
      <c r="J62" s="37">
        <f t="shared" si="9"/>
        <v>32.33</v>
      </c>
      <c r="K62" s="12" t="s">
        <v>21</v>
      </c>
      <c r="L62" s="12" t="s">
        <v>21</v>
      </c>
      <c r="M62" s="12" t="s">
        <v>9</v>
      </c>
      <c r="N62" s="12" t="s">
        <v>9</v>
      </c>
      <c r="O62" s="12" t="s">
        <v>9</v>
      </c>
      <c r="P62" s="12" t="s">
        <v>9</v>
      </c>
      <c r="Q62" s="12" t="s">
        <v>21</v>
      </c>
      <c r="R62" s="73">
        <f>S62/8</f>
        <v>8.125</v>
      </c>
      <c r="S62" s="74">
        <v>65</v>
      </c>
      <c r="T62" s="73">
        <f>S62*5</f>
        <v>325</v>
      </c>
      <c r="U62" s="69">
        <f t="shared" si="12"/>
        <v>2.0105165480977423</v>
      </c>
      <c r="V62" s="69">
        <f t="shared" si="13"/>
        <v>10.052582740488711</v>
      </c>
    </row>
    <row r="63" spans="1:22" s="21" customFormat="1" x14ac:dyDescent="0.25">
      <c r="A63" s="12" t="s">
        <v>32</v>
      </c>
      <c r="B63" s="12" t="s">
        <v>38</v>
      </c>
      <c r="C63" s="12" t="str">
        <f t="shared" si="10"/>
        <v>Abacus Arts: Single space</v>
      </c>
      <c r="D63" s="69">
        <f t="shared" si="11"/>
        <v>0.2535068446848065</v>
      </c>
      <c r="E63" s="12">
        <v>40</v>
      </c>
      <c r="F63" s="12">
        <v>31.5</v>
      </c>
      <c r="G63" s="17">
        <f>E63*F63</f>
        <v>1260</v>
      </c>
      <c r="H63" s="37">
        <v>12.2</v>
      </c>
      <c r="I63" s="37">
        <v>9.6999999999999993</v>
      </c>
      <c r="J63" s="37">
        <f t="shared" si="9"/>
        <v>118.33999999999999</v>
      </c>
      <c r="K63" s="12" t="s">
        <v>9</v>
      </c>
      <c r="L63" s="12" t="s">
        <v>21</v>
      </c>
      <c r="M63" s="12" t="s">
        <v>9</v>
      </c>
      <c r="N63" s="12" t="s">
        <v>9</v>
      </c>
      <c r="O63" s="12" t="s">
        <v>9</v>
      </c>
      <c r="P63" s="12" t="s">
        <v>9</v>
      </c>
      <c r="Q63" s="12" t="s">
        <v>9</v>
      </c>
      <c r="R63" s="73">
        <f>S63/8</f>
        <v>30</v>
      </c>
      <c r="S63" s="68">
        <v>240</v>
      </c>
      <c r="T63" s="68">
        <v>780</v>
      </c>
      <c r="U63" s="69">
        <f t="shared" si="12"/>
        <v>2.028054757478452</v>
      </c>
      <c r="V63" s="69">
        <f t="shared" si="13"/>
        <v>6.5911779618049691</v>
      </c>
    </row>
    <row r="64" spans="1:22" x14ac:dyDescent="0.25">
      <c r="A64" s="6" t="s">
        <v>497</v>
      </c>
      <c r="B64" s="8" t="s">
        <v>108</v>
      </c>
      <c r="C64" s="12" t="str">
        <f t="shared" si="10"/>
        <v>St Gabriel's Halls: Lower Hall</v>
      </c>
      <c r="D64" s="69">
        <f t="shared" si="11"/>
        <v>0.26315789473684209</v>
      </c>
      <c r="E64" s="8"/>
      <c r="F64" s="8"/>
      <c r="G64" s="14"/>
      <c r="H64" s="50">
        <v>9.5</v>
      </c>
      <c r="I64" s="50">
        <v>8.4</v>
      </c>
      <c r="J64" s="50">
        <f t="shared" si="9"/>
        <v>79.8</v>
      </c>
      <c r="K64" s="8" t="s">
        <v>9</v>
      </c>
      <c r="L64" s="8" t="s">
        <v>21</v>
      </c>
      <c r="M64" s="8" t="s">
        <v>21</v>
      </c>
      <c r="N64" s="8" t="s">
        <v>21</v>
      </c>
      <c r="O64" s="8" t="s">
        <v>21</v>
      </c>
      <c r="P64" s="8" t="s">
        <v>9</v>
      </c>
      <c r="Q64" s="8" t="s">
        <v>21</v>
      </c>
      <c r="R64" s="71">
        <f>S64/8</f>
        <v>21</v>
      </c>
      <c r="S64" s="62">
        <f>1.2*140</f>
        <v>168</v>
      </c>
      <c r="T64" s="71">
        <f>S64*5</f>
        <v>840</v>
      </c>
      <c r="U64" s="69">
        <f t="shared" si="12"/>
        <v>2.1052631578947367</v>
      </c>
      <c r="V64" s="69">
        <f t="shared" si="13"/>
        <v>10.526315789473685</v>
      </c>
    </row>
    <row r="65" spans="1:22" x14ac:dyDescent="0.25">
      <c r="A65" s="12" t="s">
        <v>633</v>
      </c>
      <c r="B65" s="12" t="s">
        <v>7</v>
      </c>
      <c r="C65" s="12" t="str">
        <f t="shared" si="10"/>
        <v>Identity Studios: Mandela Studio</v>
      </c>
      <c r="D65" s="69">
        <f t="shared" si="11"/>
        <v>0.26389866291344122</v>
      </c>
      <c r="E65" s="12">
        <v>32</v>
      </c>
      <c r="F65" s="12">
        <v>19</v>
      </c>
      <c r="G65" s="17">
        <f t="shared" ref="G65:G73" si="18">E65*F65</f>
        <v>608</v>
      </c>
      <c r="H65" s="37">
        <v>9.8000000000000007</v>
      </c>
      <c r="I65" s="37">
        <v>5.8</v>
      </c>
      <c r="J65" s="37">
        <f t="shared" si="9"/>
        <v>56.84</v>
      </c>
      <c r="K65" s="12" t="s">
        <v>9</v>
      </c>
      <c r="L65" s="22" t="s">
        <v>9</v>
      </c>
      <c r="M65" s="22" t="s">
        <v>21</v>
      </c>
      <c r="N65" s="22" t="s">
        <v>21</v>
      </c>
      <c r="O65" s="22" t="s">
        <v>21</v>
      </c>
      <c r="P65" s="22" t="s">
        <v>21</v>
      </c>
      <c r="Q65" s="22" t="s">
        <v>21</v>
      </c>
      <c r="R65" s="68">
        <v>15</v>
      </c>
      <c r="S65" s="68">
        <v>115</v>
      </c>
      <c r="T65" s="73">
        <f>S65*5</f>
        <v>575</v>
      </c>
      <c r="U65" s="69">
        <f t="shared" si="12"/>
        <v>2.0232230823363828</v>
      </c>
      <c r="V65" s="69">
        <f t="shared" si="13"/>
        <v>10.116115411681914</v>
      </c>
    </row>
    <row r="66" spans="1:22" x14ac:dyDescent="0.25">
      <c r="A66" s="6" t="s">
        <v>424</v>
      </c>
      <c r="B66" s="25" t="s">
        <v>431</v>
      </c>
      <c r="C66" s="12" t="str">
        <f t="shared" ref="C66:C97" si="19">A66&amp;": "&amp;B66</f>
        <v>ISTD2 Dance Studios: First Floor</v>
      </c>
      <c r="D66" s="69">
        <f t="shared" ref="D66:D97" si="20">R66/J66</f>
        <v>0.26563448694596231</v>
      </c>
      <c r="E66" s="13">
        <f>H66*3.2808399</f>
        <v>23.62204728</v>
      </c>
      <c r="F66" s="13">
        <f>I66*3.2808399</f>
        <v>60.039370170000005</v>
      </c>
      <c r="G66" s="14">
        <f t="shared" si="18"/>
        <v>1418.2528408171618</v>
      </c>
      <c r="H66" s="50">
        <v>7.2</v>
      </c>
      <c r="I66" s="50">
        <v>18.3</v>
      </c>
      <c r="J66" s="50">
        <f t="shared" si="9"/>
        <v>131.76000000000002</v>
      </c>
      <c r="K66" s="8" t="s">
        <v>21</v>
      </c>
      <c r="L66" s="8" t="s">
        <v>21</v>
      </c>
      <c r="M66" s="8" t="s">
        <v>9</v>
      </c>
      <c r="N66" s="8" t="s">
        <v>21</v>
      </c>
      <c r="O66" s="8" t="s">
        <v>9</v>
      </c>
      <c r="P66" s="8" t="s">
        <v>21</v>
      </c>
      <c r="Q66" s="8" t="s">
        <v>9</v>
      </c>
      <c r="R66" s="62">
        <v>35</v>
      </c>
      <c r="S66" s="62">
        <v>262</v>
      </c>
      <c r="T66" s="73">
        <f>S66*5</f>
        <v>1310</v>
      </c>
      <c r="U66" s="69">
        <f t="shared" ref="U66:U97" si="21">S66/J66</f>
        <v>1.9884638737097751</v>
      </c>
      <c r="V66" s="69">
        <f t="shared" ref="V66:V97" si="22">T66/J66</f>
        <v>9.9423193685488744</v>
      </c>
    </row>
    <row r="67" spans="1:22" x14ac:dyDescent="0.25">
      <c r="A67" s="6" t="s">
        <v>547</v>
      </c>
      <c r="B67" s="8" t="s">
        <v>749</v>
      </c>
      <c r="C67" s="12" t="str">
        <f t="shared" si="19"/>
        <v>Stratford Circus: C3</v>
      </c>
      <c r="D67" s="69">
        <f t="shared" si="20"/>
        <v>0.26666666666666666</v>
      </c>
      <c r="E67" s="13">
        <f>H67*3.2808399</f>
        <v>49.212598499999999</v>
      </c>
      <c r="F67" s="13">
        <f>I67*3.2808399</f>
        <v>49.212598499999999</v>
      </c>
      <c r="G67" s="14">
        <f t="shared" si="18"/>
        <v>2421.8798511222021</v>
      </c>
      <c r="H67" s="50">
        <v>15</v>
      </c>
      <c r="I67" s="50">
        <v>15</v>
      </c>
      <c r="J67" s="50">
        <f t="shared" si="9"/>
        <v>225</v>
      </c>
      <c r="K67" s="8" t="s">
        <v>21</v>
      </c>
      <c r="L67" s="8" t="s">
        <v>21</v>
      </c>
      <c r="M67" s="8" t="s">
        <v>9</v>
      </c>
      <c r="N67" s="8" t="s">
        <v>21</v>
      </c>
      <c r="O67" s="8" t="s">
        <v>9</v>
      </c>
      <c r="P67" s="57" t="s">
        <v>21</v>
      </c>
      <c r="Q67" s="57" t="s">
        <v>9</v>
      </c>
      <c r="R67" s="71">
        <f>S67/8</f>
        <v>60</v>
      </c>
      <c r="S67" s="85">
        <f>1.2*400</f>
        <v>480</v>
      </c>
      <c r="T67" s="71">
        <f>S67*5</f>
        <v>2400</v>
      </c>
      <c r="U67" s="69">
        <f t="shared" si="21"/>
        <v>2.1333333333333333</v>
      </c>
      <c r="V67" s="69">
        <f t="shared" si="22"/>
        <v>10.666666666666666</v>
      </c>
    </row>
    <row r="68" spans="1:22" x14ac:dyDescent="0.25">
      <c r="A68" s="21" t="s">
        <v>262</v>
      </c>
      <c r="B68" s="12" t="s">
        <v>108</v>
      </c>
      <c r="C68" s="12" t="str">
        <f t="shared" si="19"/>
        <v>London Welsh Centre: Lower Hall</v>
      </c>
      <c r="D68" s="69">
        <f t="shared" si="20"/>
        <v>0.26889263000374114</v>
      </c>
      <c r="E68" s="12">
        <v>44</v>
      </c>
      <c r="F68" s="12">
        <v>27</v>
      </c>
      <c r="G68" s="17">
        <f t="shared" si="18"/>
        <v>1188</v>
      </c>
      <c r="H68" s="37">
        <v>13.2</v>
      </c>
      <c r="I68" s="37">
        <v>8.1</v>
      </c>
      <c r="J68" s="37">
        <f t="shared" si="9"/>
        <v>106.91999999999999</v>
      </c>
      <c r="K68" s="12" t="s">
        <v>9</v>
      </c>
      <c r="L68" s="12" t="s">
        <v>21</v>
      </c>
      <c r="M68" s="12" t="s">
        <v>21</v>
      </c>
      <c r="N68" s="12" t="s">
        <v>21</v>
      </c>
      <c r="O68" s="12" t="s">
        <v>21</v>
      </c>
      <c r="P68" s="12" t="s">
        <v>9</v>
      </c>
      <c r="Q68" s="12" t="s">
        <v>21</v>
      </c>
      <c r="R68" s="73">
        <f>S68/8</f>
        <v>28.75</v>
      </c>
      <c r="S68" s="74">
        <v>230</v>
      </c>
      <c r="T68" s="73">
        <f>S68*5</f>
        <v>1150</v>
      </c>
      <c r="U68" s="69">
        <f t="shared" si="21"/>
        <v>2.1511410400299291</v>
      </c>
      <c r="V68" s="69">
        <f t="shared" si="22"/>
        <v>10.755705200149645</v>
      </c>
    </row>
    <row r="69" spans="1:22" x14ac:dyDescent="0.25">
      <c r="A69" s="21" t="s">
        <v>116</v>
      </c>
      <c r="B69" s="21" t="s">
        <v>126</v>
      </c>
      <c r="C69" s="12" t="str">
        <f t="shared" si="19"/>
        <v>Cecil Sharp House: Storrow Hall</v>
      </c>
      <c r="D69" s="69">
        <f t="shared" si="20"/>
        <v>0.26909776041774308</v>
      </c>
      <c r="E69" s="23">
        <v>30</v>
      </c>
      <c r="F69" s="23">
        <v>25</v>
      </c>
      <c r="G69" s="23">
        <f t="shared" si="18"/>
        <v>750</v>
      </c>
      <c r="H69" s="51">
        <f>E69*0.3048</f>
        <v>9.1440000000000001</v>
      </c>
      <c r="I69" s="51">
        <f>F69*0.3048</f>
        <v>7.62</v>
      </c>
      <c r="J69" s="51">
        <f t="shared" si="9"/>
        <v>69.677279999999996</v>
      </c>
      <c r="K69" s="21" t="s">
        <v>9</v>
      </c>
      <c r="L69" s="21" t="s">
        <v>21</v>
      </c>
      <c r="M69" s="21" t="s">
        <v>21</v>
      </c>
      <c r="N69" s="21" t="s">
        <v>21</v>
      </c>
      <c r="O69" s="21" t="s">
        <v>9</v>
      </c>
      <c r="P69" s="21" t="s">
        <v>9</v>
      </c>
      <c r="Q69" s="21" t="s">
        <v>21</v>
      </c>
      <c r="R69" s="73">
        <f>S69/8</f>
        <v>18.75</v>
      </c>
      <c r="S69" s="74">
        <v>150</v>
      </c>
      <c r="T69" s="74">
        <v>600</v>
      </c>
      <c r="U69" s="69">
        <f t="shared" si="21"/>
        <v>2.1527820833419447</v>
      </c>
      <c r="V69" s="69">
        <f t="shared" si="22"/>
        <v>8.6111283333677786</v>
      </c>
    </row>
    <row r="70" spans="1:22" x14ac:dyDescent="0.25">
      <c r="A70" s="21" t="s">
        <v>255</v>
      </c>
      <c r="B70" s="12" t="s">
        <v>101</v>
      </c>
      <c r="C70" s="12" t="str">
        <f t="shared" si="19"/>
        <v>London School of Capoeira: Studio 2</v>
      </c>
      <c r="D70" s="69">
        <f t="shared" si="20"/>
        <v>0.27350427350427353</v>
      </c>
      <c r="E70" s="23">
        <f t="shared" ref="E70:F72" si="23">H70*3.2808399</f>
        <v>29.527559100000001</v>
      </c>
      <c r="F70" s="23">
        <f t="shared" si="23"/>
        <v>21.325459350000003</v>
      </c>
      <c r="G70" s="17">
        <f t="shared" si="18"/>
        <v>629.68876129177272</v>
      </c>
      <c r="H70" s="37">
        <v>9</v>
      </c>
      <c r="I70" s="37">
        <v>6.5</v>
      </c>
      <c r="J70" s="37">
        <f t="shared" si="9"/>
        <v>58.5</v>
      </c>
      <c r="K70" s="12" t="s">
        <v>21</v>
      </c>
      <c r="L70" s="12" t="s">
        <v>21</v>
      </c>
      <c r="M70" s="12" t="s">
        <v>9</v>
      </c>
      <c r="N70" s="12" t="s">
        <v>21</v>
      </c>
      <c r="O70" s="12" t="s">
        <v>9</v>
      </c>
      <c r="P70" s="12" t="s">
        <v>21</v>
      </c>
      <c r="Q70" s="12" t="s">
        <v>9</v>
      </c>
      <c r="R70" s="74">
        <v>16</v>
      </c>
      <c r="S70" s="74">
        <f>R70*8</f>
        <v>128</v>
      </c>
      <c r="T70" s="74">
        <f>S70*5</f>
        <v>640</v>
      </c>
      <c r="U70" s="69">
        <f t="shared" si="21"/>
        <v>2.1880341880341883</v>
      </c>
      <c r="V70" s="69">
        <f t="shared" si="22"/>
        <v>10.94017094017094</v>
      </c>
    </row>
    <row r="71" spans="1:22" x14ac:dyDescent="0.25">
      <c r="A71" s="6" t="s">
        <v>28</v>
      </c>
      <c r="B71" s="8" t="s">
        <v>161</v>
      </c>
      <c r="C71" s="12" t="str">
        <f t="shared" si="19"/>
        <v>3 Mills Studios: Studio 6</v>
      </c>
      <c r="D71" s="69">
        <f t="shared" si="20"/>
        <v>0.27372497831668802</v>
      </c>
      <c r="E71" s="13">
        <f t="shared" si="23"/>
        <v>62.631233691000006</v>
      </c>
      <c r="F71" s="13">
        <f t="shared" si="23"/>
        <v>40.026246780000001</v>
      </c>
      <c r="G71" s="14">
        <f t="shared" si="18"/>
        <v>2506.8932158518164</v>
      </c>
      <c r="H71" s="50">
        <v>19.09</v>
      </c>
      <c r="I71" s="50">
        <v>12.2</v>
      </c>
      <c r="J71" s="50">
        <f t="shared" si="9"/>
        <v>232.898</v>
      </c>
      <c r="K71" s="8" t="s">
        <v>21</v>
      </c>
      <c r="L71" s="8" t="s">
        <v>21</v>
      </c>
      <c r="M71" s="8" t="s">
        <v>21</v>
      </c>
      <c r="N71" s="8" t="s">
        <v>21</v>
      </c>
      <c r="O71" s="8" t="s">
        <v>21</v>
      </c>
      <c r="P71" s="57" t="s">
        <v>21</v>
      </c>
      <c r="Q71" s="25" t="s">
        <v>21</v>
      </c>
      <c r="R71" s="67">
        <f>S71/8</f>
        <v>63.75</v>
      </c>
      <c r="S71" s="68">
        <v>510</v>
      </c>
      <c r="T71" s="68">
        <v>2040</v>
      </c>
      <c r="U71" s="69">
        <f t="shared" si="21"/>
        <v>2.1897998265335041</v>
      </c>
      <c r="V71" s="69">
        <f t="shared" si="22"/>
        <v>8.7591993061340165</v>
      </c>
    </row>
    <row r="72" spans="1:22" x14ac:dyDescent="0.25">
      <c r="A72" s="6" t="s">
        <v>710</v>
      </c>
      <c r="B72" s="25" t="s">
        <v>722</v>
      </c>
      <c r="C72" s="12" t="str">
        <f t="shared" si="19"/>
        <v>Royal Academy of Dance: Genée</v>
      </c>
      <c r="D72" s="69">
        <f t="shared" si="20"/>
        <v>0.27601717440196283</v>
      </c>
      <c r="E72" s="23">
        <f t="shared" si="23"/>
        <v>43.963254660000004</v>
      </c>
      <c r="F72" s="23">
        <f t="shared" si="23"/>
        <v>47.90026254</v>
      </c>
      <c r="G72" s="23">
        <f t="shared" si="18"/>
        <v>2105.8514403268787</v>
      </c>
      <c r="H72" s="50">
        <v>13.4</v>
      </c>
      <c r="I72" s="50">
        <v>14.6</v>
      </c>
      <c r="J72" s="50">
        <f t="shared" si="9"/>
        <v>195.64</v>
      </c>
      <c r="K72" s="25" t="s">
        <v>9</v>
      </c>
      <c r="L72" s="25" t="s">
        <v>9</v>
      </c>
      <c r="M72" s="25" t="s">
        <v>9</v>
      </c>
      <c r="N72" s="25" t="s">
        <v>21</v>
      </c>
      <c r="O72" s="25" t="s">
        <v>9</v>
      </c>
      <c r="P72" s="25" t="s">
        <v>21</v>
      </c>
      <c r="Q72" s="25" t="s">
        <v>9</v>
      </c>
      <c r="R72" s="62">
        <v>54</v>
      </c>
      <c r="S72" s="71">
        <f>R72*8</f>
        <v>432</v>
      </c>
      <c r="T72" s="71">
        <f>S72*5</f>
        <v>2160</v>
      </c>
      <c r="U72" s="69">
        <f t="shared" si="21"/>
        <v>2.2081373952157026</v>
      </c>
      <c r="V72" s="69">
        <f t="shared" si="22"/>
        <v>11.040686976078513</v>
      </c>
    </row>
    <row r="73" spans="1:22" x14ac:dyDescent="0.25">
      <c r="A73" s="21" t="s">
        <v>227</v>
      </c>
      <c r="B73" s="12" t="s">
        <v>236</v>
      </c>
      <c r="C73" s="12" t="str">
        <f t="shared" si="19"/>
        <v>Jerwood Space: Spaces 5 &amp; 6</v>
      </c>
      <c r="D73" s="69">
        <f t="shared" si="20"/>
        <v>0.27960217676862453</v>
      </c>
      <c r="E73" s="12">
        <v>24</v>
      </c>
      <c r="F73" s="12">
        <v>24</v>
      </c>
      <c r="G73" s="17">
        <f t="shared" si="18"/>
        <v>576</v>
      </c>
      <c r="H73" s="37">
        <v>7.3</v>
      </c>
      <c r="I73" s="37">
        <v>7.3</v>
      </c>
      <c r="J73" s="37">
        <f t="shared" si="9"/>
        <v>53.29</v>
      </c>
      <c r="K73" s="12" t="s">
        <v>9</v>
      </c>
      <c r="L73" s="12" t="s">
        <v>21</v>
      </c>
      <c r="M73" s="12" t="s">
        <v>21</v>
      </c>
      <c r="N73" s="12" t="s">
        <v>21</v>
      </c>
      <c r="O73" s="12" t="s">
        <v>21</v>
      </c>
      <c r="P73" s="12" t="s">
        <v>9</v>
      </c>
      <c r="Q73" s="12" t="s">
        <v>21</v>
      </c>
      <c r="R73" s="74">
        <v>14.9</v>
      </c>
      <c r="S73" s="74">
        <v>113</v>
      </c>
      <c r="T73" s="74">
        <v>536</v>
      </c>
      <c r="U73" s="69">
        <f t="shared" si="21"/>
        <v>2.1204728842184277</v>
      </c>
      <c r="V73" s="69">
        <f t="shared" si="22"/>
        <v>10.058172264965284</v>
      </c>
    </row>
    <row r="74" spans="1:22" x14ac:dyDescent="0.25">
      <c r="A74" s="6" t="s">
        <v>454</v>
      </c>
      <c r="B74" s="25" t="s">
        <v>253</v>
      </c>
      <c r="C74" s="12" t="str">
        <f t="shared" si="19"/>
        <v>Exchange Theatre: Rehearsal Room</v>
      </c>
      <c r="D74" s="69">
        <f t="shared" si="20"/>
        <v>0.28000000000000003</v>
      </c>
      <c r="E74" s="13"/>
      <c r="F74" s="13"/>
      <c r="G74" s="14">
        <v>485</v>
      </c>
      <c r="H74" s="50" t="s">
        <v>574</v>
      </c>
      <c r="I74" s="50" t="s">
        <v>574</v>
      </c>
      <c r="J74" s="50">
        <v>50</v>
      </c>
      <c r="K74" s="8" t="s">
        <v>21</v>
      </c>
      <c r="L74" s="8" t="s">
        <v>21</v>
      </c>
      <c r="M74" s="8" t="s">
        <v>9</v>
      </c>
      <c r="N74" s="8" t="s">
        <v>9</v>
      </c>
      <c r="O74" s="8" t="s">
        <v>21</v>
      </c>
      <c r="P74" s="8" t="s">
        <v>9</v>
      </c>
      <c r="Q74" s="8" t="s">
        <v>21</v>
      </c>
      <c r="R74" s="62">
        <v>14</v>
      </c>
      <c r="S74" s="62">
        <v>80</v>
      </c>
      <c r="T74" s="62">
        <v>335</v>
      </c>
      <c r="U74" s="69">
        <f t="shared" si="21"/>
        <v>1.6</v>
      </c>
      <c r="V74" s="69">
        <f t="shared" si="22"/>
        <v>6.7</v>
      </c>
    </row>
    <row r="75" spans="1:22" s="21" customFormat="1" x14ac:dyDescent="0.25">
      <c r="A75" s="21" t="s">
        <v>109</v>
      </c>
      <c r="B75" s="21" t="s">
        <v>38</v>
      </c>
      <c r="C75" s="12" t="str">
        <f t="shared" si="19"/>
        <v>Calder Theatre Bookshop: Single space</v>
      </c>
      <c r="D75" s="69">
        <f t="shared" si="20"/>
        <v>0.2814094226590777</v>
      </c>
      <c r="E75" s="23">
        <v>17</v>
      </c>
      <c r="F75" s="23">
        <v>27</v>
      </c>
      <c r="G75" s="23">
        <f t="shared" ref="G75:G85" si="24">E75*F75</f>
        <v>459</v>
      </c>
      <c r="H75" s="51">
        <f>E75*0.3048</f>
        <v>5.1816000000000004</v>
      </c>
      <c r="I75" s="51">
        <f>F75*0.3048</f>
        <v>8.2295999999999996</v>
      </c>
      <c r="J75" s="51">
        <f t="shared" ref="J75:J89" si="25">H75*I75</f>
        <v>42.642495359999998</v>
      </c>
      <c r="K75" s="21" t="s">
        <v>9</v>
      </c>
      <c r="L75" s="21" t="s">
        <v>21</v>
      </c>
      <c r="M75" s="21" t="s">
        <v>21</v>
      </c>
      <c r="N75" s="21" t="s">
        <v>21</v>
      </c>
      <c r="O75" s="21" t="s">
        <v>21</v>
      </c>
      <c r="P75" s="21" t="s">
        <v>9</v>
      </c>
      <c r="Q75" s="21" t="s">
        <v>21</v>
      </c>
      <c r="R75" s="74">
        <v>12</v>
      </c>
      <c r="S75" s="73">
        <f>R75*8</f>
        <v>96</v>
      </c>
      <c r="T75" s="73">
        <f>S75*5</f>
        <v>480</v>
      </c>
      <c r="U75" s="69">
        <f t="shared" si="21"/>
        <v>2.2512753812726216</v>
      </c>
      <c r="V75" s="69">
        <f t="shared" si="22"/>
        <v>11.256376906363109</v>
      </c>
    </row>
    <row r="76" spans="1:22" s="21" customFormat="1" x14ac:dyDescent="0.25">
      <c r="A76" s="6" t="s">
        <v>424</v>
      </c>
      <c r="B76" s="25" t="s">
        <v>430</v>
      </c>
      <c r="C76" s="12" t="str">
        <f t="shared" si="19"/>
        <v>ISTD2 Dance Studios: Basement</v>
      </c>
      <c r="D76" s="69">
        <f t="shared" si="20"/>
        <v>0.28467908902691508</v>
      </c>
      <c r="E76" s="13">
        <f>H76*3.2808399</f>
        <v>23.62204728</v>
      </c>
      <c r="F76" s="13">
        <f>I76*3.2808399</f>
        <v>52.821522390000005</v>
      </c>
      <c r="G76" s="14">
        <f t="shared" si="24"/>
        <v>1247.7524992981587</v>
      </c>
      <c r="H76" s="50">
        <v>7.2</v>
      </c>
      <c r="I76" s="50">
        <v>16.100000000000001</v>
      </c>
      <c r="J76" s="50">
        <f t="shared" si="25"/>
        <v>115.92000000000002</v>
      </c>
      <c r="K76" s="8" t="s">
        <v>21</v>
      </c>
      <c r="L76" s="8" t="s">
        <v>21</v>
      </c>
      <c r="M76" s="8" t="s">
        <v>9</v>
      </c>
      <c r="N76" s="8" t="s">
        <v>21</v>
      </c>
      <c r="O76" s="8" t="s">
        <v>9</v>
      </c>
      <c r="P76" s="8" t="s">
        <v>21</v>
      </c>
      <c r="Q76" s="8" t="s">
        <v>9</v>
      </c>
      <c r="R76" s="62">
        <v>33</v>
      </c>
      <c r="S76" s="62">
        <v>216</v>
      </c>
      <c r="T76" s="73">
        <f>S76*5</f>
        <v>1080</v>
      </c>
      <c r="U76" s="69">
        <f t="shared" si="21"/>
        <v>1.8633540372670805</v>
      </c>
      <c r="V76" s="69">
        <f t="shared" si="22"/>
        <v>9.3167701863354022</v>
      </c>
    </row>
    <row r="77" spans="1:22" s="21" customFormat="1" x14ac:dyDescent="0.25">
      <c r="A77" s="6" t="s">
        <v>644</v>
      </c>
      <c r="B77" s="8" t="s">
        <v>253</v>
      </c>
      <c r="C77" s="12" t="str">
        <f t="shared" si="19"/>
        <v>Sell A Door: Rehearsal Room</v>
      </c>
      <c r="D77" s="69">
        <f t="shared" si="20"/>
        <v>0.28531468531468529</v>
      </c>
      <c r="E77" s="8">
        <v>36</v>
      </c>
      <c r="F77" s="8">
        <v>21</v>
      </c>
      <c r="G77" s="14">
        <f t="shared" si="24"/>
        <v>756</v>
      </c>
      <c r="H77" s="50">
        <v>11</v>
      </c>
      <c r="I77" s="50">
        <v>6.5</v>
      </c>
      <c r="J77" s="50">
        <f t="shared" si="25"/>
        <v>71.5</v>
      </c>
      <c r="K77" s="8" t="s">
        <v>9</v>
      </c>
      <c r="L77" s="8" t="s">
        <v>21</v>
      </c>
      <c r="M77" s="8" t="s">
        <v>21</v>
      </c>
      <c r="N77" s="8" t="s">
        <v>21</v>
      </c>
      <c r="O77" s="8" t="s">
        <v>21</v>
      </c>
      <c r="P77" s="8" t="s">
        <v>9</v>
      </c>
      <c r="Q77" s="8" t="s">
        <v>9</v>
      </c>
      <c r="R77" s="62">
        <f>1.2*17</f>
        <v>20.399999999999999</v>
      </c>
      <c r="S77" s="62">
        <f>1.2*120</f>
        <v>144</v>
      </c>
      <c r="T77" s="62">
        <f>1.2*500</f>
        <v>600</v>
      </c>
      <c r="U77" s="69">
        <f t="shared" si="21"/>
        <v>2.0139860139860142</v>
      </c>
      <c r="V77" s="69">
        <f t="shared" si="22"/>
        <v>8.3916083916083917</v>
      </c>
    </row>
    <row r="78" spans="1:22" s="21" customFormat="1" x14ac:dyDescent="0.25">
      <c r="A78" s="21" t="s">
        <v>116</v>
      </c>
      <c r="B78" s="21" t="s">
        <v>122</v>
      </c>
      <c r="C78" s="12" t="str">
        <f t="shared" si="19"/>
        <v>Cecil Sharp House: Kennedy Hall</v>
      </c>
      <c r="D78" s="69">
        <f t="shared" si="20"/>
        <v>0.28831902901901041</v>
      </c>
      <c r="E78" s="23">
        <v>70</v>
      </c>
      <c r="F78" s="23">
        <v>40</v>
      </c>
      <c r="G78" s="23">
        <f t="shared" si="24"/>
        <v>2800</v>
      </c>
      <c r="H78" s="51">
        <f>E78*0.3048</f>
        <v>21.336000000000002</v>
      </c>
      <c r="I78" s="51">
        <f>F78*0.3048</f>
        <v>12.192</v>
      </c>
      <c r="J78" s="51">
        <f t="shared" si="25"/>
        <v>260.128512</v>
      </c>
      <c r="K78" s="21" t="s">
        <v>9</v>
      </c>
      <c r="L78" s="21" t="s">
        <v>21</v>
      </c>
      <c r="M78" s="21" t="s">
        <v>21</v>
      </c>
      <c r="N78" s="21" t="s">
        <v>21</v>
      </c>
      <c r="O78" s="21" t="s">
        <v>9</v>
      </c>
      <c r="P78" s="21" t="s">
        <v>9</v>
      </c>
      <c r="Q78" s="21" t="s">
        <v>9</v>
      </c>
      <c r="R78" s="73">
        <f>S78/8</f>
        <v>75</v>
      </c>
      <c r="S78" s="74">
        <v>600</v>
      </c>
      <c r="T78" s="74">
        <v>2400</v>
      </c>
      <c r="U78" s="69">
        <f t="shared" si="21"/>
        <v>2.3065522321520833</v>
      </c>
      <c r="V78" s="69">
        <f t="shared" si="22"/>
        <v>9.2262089286083331</v>
      </c>
    </row>
    <row r="79" spans="1:22" s="21" customFormat="1" x14ac:dyDescent="0.25">
      <c r="A79" s="6" t="s">
        <v>681</v>
      </c>
      <c r="B79" s="25" t="s">
        <v>687</v>
      </c>
      <c r="C79" s="12" t="str">
        <f t="shared" si="19"/>
        <v>Questors Theatre: Shaw Room</v>
      </c>
      <c r="D79" s="69">
        <f t="shared" si="20"/>
        <v>0.29411764705882354</v>
      </c>
      <c r="E79" s="13">
        <f>H79*3.2808399</f>
        <v>39.370078800000002</v>
      </c>
      <c r="F79" s="13">
        <f>I79*3.2808399</f>
        <v>27.887139150000003</v>
      </c>
      <c r="G79" s="14">
        <f t="shared" si="24"/>
        <v>1097.9188658420651</v>
      </c>
      <c r="H79" s="50">
        <v>12</v>
      </c>
      <c r="I79" s="50">
        <v>8.5</v>
      </c>
      <c r="J79" s="50">
        <f t="shared" si="25"/>
        <v>102</v>
      </c>
      <c r="K79" s="8" t="s">
        <v>21</v>
      </c>
      <c r="L79" s="8" t="s">
        <v>21</v>
      </c>
      <c r="M79" s="8" t="s">
        <v>21</v>
      </c>
      <c r="N79" s="8" t="s">
        <v>21</v>
      </c>
      <c r="O79" s="8" t="s">
        <v>21</v>
      </c>
      <c r="P79" s="8" t="s">
        <v>21</v>
      </c>
      <c r="Q79" s="8" t="s">
        <v>21</v>
      </c>
      <c r="R79" s="62">
        <f>25*1.2</f>
        <v>30</v>
      </c>
      <c r="S79" s="71">
        <f>R79*8</f>
        <v>240</v>
      </c>
      <c r="T79" s="71">
        <f t="shared" ref="T79:T85" si="26">S79*5</f>
        <v>1200</v>
      </c>
      <c r="U79" s="69">
        <f t="shared" si="21"/>
        <v>2.3529411764705883</v>
      </c>
      <c r="V79" s="69">
        <f t="shared" si="22"/>
        <v>11.764705882352942</v>
      </c>
    </row>
    <row r="80" spans="1:22" s="21" customFormat="1" x14ac:dyDescent="0.25">
      <c r="A80" s="21" t="s">
        <v>93</v>
      </c>
      <c r="B80" s="12" t="s">
        <v>89</v>
      </c>
      <c r="C80" s="12" t="str">
        <f t="shared" si="19"/>
        <v>Bridge Theatre Training Company: Studio 3</v>
      </c>
      <c r="D80" s="69">
        <f t="shared" si="20"/>
        <v>0.29445347644494679</v>
      </c>
      <c r="E80" s="17">
        <v>23.5</v>
      </c>
      <c r="F80" s="17">
        <v>28</v>
      </c>
      <c r="G80" s="17">
        <f t="shared" si="24"/>
        <v>658</v>
      </c>
      <c r="H80" s="37">
        <f t="shared" ref="H80:I82" si="27">E80*0.3048</f>
        <v>7.1628000000000007</v>
      </c>
      <c r="I80" s="37">
        <f t="shared" si="27"/>
        <v>8.5343999999999998</v>
      </c>
      <c r="J80" s="37">
        <f t="shared" si="25"/>
        <v>61.130200320000007</v>
      </c>
      <c r="K80" s="12" t="s">
        <v>21</v>
      </c>
      <c r="L80" s="12" t="s">
        <v>21</v>
      </c>
      <c r="M80" s="12" t="s">
        <v>21</v>
      </c>
      <c r="N80" s="12" t="s">
        <v>21</v>
      </c>
      <c r="O80" s="12" t="s">
        <v>9</v>
      </c>
      <c r="P80" s="12" t="s">
        <v>21</v>
      </c>
      <c r="Q80" s="12" t="s">
        <v>21</v>
      </c>
      <c r="R80" s="74">
        <v>18</v>
      </c>
      <c r="S80" s="74">
        <v>130</v>
      </c>
      <c r="T80" s="73">
        <f t="shared" si="26"/>
        <v>650</v>
      </c>
      <c r="U80" s="69">
        <f t="shared" si="21"/>
        <v>2.1266084409912822</v>
      </c>
      <c r="V80" s="69">
        <f t="shared" si="22"/>
        <v>10.633042204956411</v>
      </c>
    </row>
    <row r="81" spans="1:22" s="21" customFormat="1" x14ac:dyDescent="0.25">
      <c r="A81" s="21" t="s">
        <v>93</v>
      </c>
      <c r="B81" s="12" t="s">
        <v>102</v>
      </c>
      <c r="C81" s="12" t="str">
        <f t="shared" si="19"/>
        <v>Bridge Theatre Training Company: Studio 4</v>
      </c>
      <c r="D81" s="69">
        <f t="shared" si="20"/>
        <v>0.29761964285833331</v>
      </c>
      <c r="E81" s="17">
        <v>31</v>
      </c>
      <c r="F81" s="17">
        <v>21</v>
      </c>
      <c r="G81" s="17">
        <f t="shared" si="24"/>
        <v>651</v>
      </c>
      <c r="H81" s="37">
        <f t="shared" si="27"/>
        <v>9.4488000000000003</v>
      </c>
      <c r="I81" s="37">
        <f t="shared" si="27"/>
        <v>6.4008000000000003</v>
      </c>
      <c r="J81" s="37">
        <f t="shared" si="25"/>
        <v>60.479879040000007</v>
      </c>
      <c r="K81" s="12" t="s">
        <v>21</v>
      </c>
      <c r="L81" s="12" t="s">
        <v>21</v>
      </c>
      <c r="M81" s="12" t="s">
        <v>21</v>
      </c>
      <c r="N81" s="12" t="s">
        <v>21</v>
      </c>
      <c r="O81" s="12" t="s">
        <v>21</v>
      </c>
      <c r="P81" s="12" t="s">
        <v>21</v>
      </c>
      <c r="Q81" s="12" t="s">
        <v>21</v>
      </c>
      <c r="R81" s="74">
        <v>18</v>
      </c>
      <c r="S81" s="74">
        <v>130</v>
      </c>
      <c r="T81" s="73">
        <f t="shared" si="26"/>
        <v>650</v>
      </c>
      <c r="U81" s="69">
        <f t="shared" si="21"/>
        <v>2.1494751984212961</v>
      </c>
      <c r="V81" s="69">
        <f t="shared" si="22"/>
        <v>10.74737599210648</v>
      </c>
    </row>
    <row r="82" spans="1:22" s="21" customFormat="1" x14ac:dyDescent="0.25">
      <c r="A82" s="21" t="s">
        <v>93</v>
      </c>
      <c r="B82" s="12" t="s">
        <v>100</v>
      </c>
      <c r="C82" s="12" t="str">
        <f t="shared" si="19"/>
        <v>Bridge Theatre Training Company: Studio 1</v>
      </c>
      <c r="D82" s="69">
        <f t="shared" si="20"/>
        <v>0.29807751923196152</v>
      </c>
      <c r="E82" s="17">
        <v>26</v>
      </c>
      <c r="F82" s="17">
        <v>25</v>
      </c>
      <c r="G82" s="17">
        <f t="shared" si="24"/>
        <v>650</v>
      </c>
      <c r="H82" s="37">
        <f t="shared" si="27"/>
        <v>7.9248000000000003</v>
      </c>
      <c r="I82" s="37">
        <f t="shared" si="27"/>
        <v>7.62</v>
      </c>
      <c r="J82" s="37">
        <f t="shared" si="25"/>
        <v>60.386976000000004</v>
      </c>
      <c r="K82" s="12" t="s">
        <v>21</v>
      </c>
      <c r="L82" s="12" t="s">
        <v>21</v>
      </c>
      <c r="M82" s="12" t="s">
        <v>21</v>
      </c>
      <c r="N82" s="12" t="s">
        <v>21</v>
      </c>
      <c r="O82" s="12" t="s">
        <v>9</v>
      </c>
      <c r="P82" s="12" t="s">
        <v>21</v>
      </c>
      <c r="Q82" s="12" t="s">
        <v>21</v>
      </c>
      <c r="R82" s="74">
        <v>18</v>
      </c>
      <c r="S82" s="74">
        <v>130</v>
      </c>
      <c r="T82" s="73">
        <f t="shared" si="26"/>
        <v>650</v>
      </c>
      <c r="U82" s="69">
        <f t="shared" si="21"/>
        <v>2.1527820833419442</v>
      </c>
      <c r="V82" s="69">
        <f t="shared" si="22"/>
        <v>10.763910416709722</v>
      </c>
    </row>
    <row r="83" spans="1:22" s="21" customFormat="1" x14ac:dyDescent="0.25">
      <c r="A83" s="6" t="s">
        <v>457</v>
      </c>
      <c r="B83" s="25" t="s">
        <v>356</v>
      </c>
      <c r="C83" s="12" t="str">
        <f t="shared" si="19"/>
        <v>Lost Theatre: Room 1</v>
      </c>
      <c r="D83" s="69">
        <f t="shared" si="20"/>
        <v>0.30303030303030304</v>
      </c>
      <c r="E83" s="13">
        <f t="shared" ref="E83:F85" si="28">H83*3.2808399</f>
        <v>27.887139150000003</v>
      </c>
      <c r="F83" s="13">
        <f t="shared" si="28"/>
        <v>21.653543339999999</v>
      </c>
      <c r="G83" s="14">
        <f t="shared" si="24"/>
        <v>603.85537621313574</v>
      </c>
      <c r="H83" s="50">
        <v>8.5</v>
      </c>
      <c r="I83" s="50">
        <v>6.6</v>
      </c>
      <c r="J83" s="50">
        <f t="shared" si="25"/>
        <v>56.099999999999994</v>
      </c>
      <c r="K83" s="8" t="s">
        <v>21</v>
      </c>
      <c r="L83" s="8" t="s">
        <v>21</v>
      </c>
      <c r="M83" s="8" t="s">
        <v>9</v>
      </c>
      <c r="N83" s="8" t="s">
        <v>21</v>
      </c>
      <c r="O83" s="8" t="s">
        <v>21</v>
      </c>
      <c r="P83" s="8" t="s">
        <v>9</v>
      </c>
      <c r="Q83" s="8" t="s">
        <v>9</v>
      </c>
      <c r="R83" s="62">
        <v>17</v>
      </c>
      <c r="S83" s="71">
        <f>R83*8</f>
        <v>136</v>
      </c>
      <c r="T83" s="73">
        <f t="shared" si="26"/>
        <v>680</v>
      </c>
      <c r="U83" s="69">
        <f t="shared" si="21"/>
        <v>2.4242424242424243</v>
      </c>
      <c r="V83" s="69">
        <f t="shared" si="22"/>
        <v>12.121212121212123</v>
      </c>
    </row>
    <row r="84" spans="1:22" s="21" customFormat="1" x14ac:dyDescent="0.25">
      <c r="A84" s="6" t="s">
        <v>681</v>
      </c>
      <c r="B84" s="25" t="s">
        <v>688</v>
      </c>
      <c r="C84" s="12" t="str">
        <f t="shared" si="19"/>
        <v>Questors Theatre: Alfred Emmett Room</v>
      </c>
      <c r="D84" s="69">
        <f t="shared" si="20"/>
        <v>0.30303030303030304</v>
      </c>
      <c r="E84" s="13">
        <f t="shared" si="28"/>
        <v>36.089238899999998</v>
      </c>
      <c r="F84" s="13">
        <f t="shared" si="28"/>
        <v>29.527559100000001</v>
      </c>
      <c r="G84" s="14">
        <f t="shared" si="24"/>
        <v>1065.6271344937691</v>
      </c>
      <c r="H84" s="50">
        <v>11</v>
      </c>
      <c r="I84" s="50">
        <v>9</v>
      </c>
      <c r="J84" s="50">
        <f t="shared" si="25"/>
        <v>99</v>
      </c>
      <c r="K84" s="8" t="s">
        <v>21</v>
      </c>
      <c r="L84" s="8" t="s">
        <v>21</v>
      </c>
      <c r="M84" s="8" t="s">
        <v>21</v>
      </c>
      <c r="N84" s="8" t="s">
        <v>21</v>
      </c>
      <c r="O84" s="8" t="s">
        <v>21</v>
      </c>
      <c r="P84" s="8" t="s">
        <v>21</v>
      </c>
      <c r="Q84" s="8" t="s">
        <v>21</v>
      </c>
      <c r="R84" s="62">
        <f>25*1.2</f>
        <v>30</v>
      </c>
      <c r="S84" s="71">
        <f>R84*8</f>
        <v>240</v>
      </c>
      <c r="T84" s="71">
        <f t="shared" si="26"/>
        <v>1200</v>
      </c>
      <c r="U84" s="69">
        <f t="shared" si="21"/>
        <v>2.4242424242424243</v>
      </c>
      <c r="V84" s="69">
        <f t="shared" si="22"/>
        <v>12.121212121212121</v>
      </c>
    </row>
    <row r="85" spans="1:22" s="21" customFormat="1" x14ac:dyDescent="0.25">
      <c r="A85" s="6" t="s">
        <v>401</v>
      </c>
      <c r="B85" s="25" t="s">
        <v>407</v>
      </c>
      <c r="C85" s="12" t="str">
        <f t="shared" si="19"/>
        <v>St George's Church Bloomsbury: Upper Vestry Hall</v>
      </c>
      <c r="D85" s="69">
        <f t="shared" si="20"/>
        <v>0.30525030525030528</v>
      </c>
      <c r="E85" s="23">
        <f t="shared" si="28"/>
        <v>42.650918700000005</v>
      </c>
      <c r="F85" s="23">
        <f t="shared" si="28"/>
        <v>20.66929137</v>
      </c>
      <c r="G85" s="23">
        <f t="shared" si="24"/>
        <v>881.56426580848176</v>
      </c>
      <c r="H85" s="50">
        <v>13</v>
      </c>
      <c r="I85" s="50">
        <v>6.3</v>
      </c>
      <c r="J85" s="50">
        <f t="shared" si="25"/>
        <v>81.899999999999991</v>
      </c>
      <c r="K85" s="8" t="s">
        <v>21</v>
      </c>
      <c r="L85" s="8" t="s">
        <v>21</v>
      </c>
      <c r="M85" s="8" t="s">
        <v>21</v>
      </c>
      <c r="N85" s="8" t="s">
        <v>21</v>
      </c>
      <c r="O85" s="8" t="s">
        <v>21</v>
      </c>
      <c r="P85" s="8" t="s">
        <v>9</v>
      </c>
      <c r="Q85" s="8" t="s">
        <v>21</v>
      </c>
      <c r="R85" s="71">
        <f>S85/8</f>
        <v>25</v>
      </c>
      <c r="S85" s="62">
        <v>200</v>
      </c>
      <c r="T85" s="71">
        <f t="shared" si="26"/>
        <v>1000</v>
      </c>
      <c r="U85" s="69">
        <f t="shared" si="21"/>
        <v>2.4420024420024422</v>
      </c>
      <c r="V85" s="69">
        <f t="shared" si="22"/>
        <v>12.210012210012211</v>
      </c>
    </row>
    <row r="86" spans="1:22" s="21" customFormat="1" x14ac:dyDescent="0.25">
      <c r="A86" s="6" t="s">
        <v>724</v>
      </c>
      <c r="B86" s="25" t="s">
        <v>734</v>
      </c>
      <c r="C86" s="12" t="str">
        <f t="shared" si="19"/>
        <v>Sadler's Wells: Lilian Baylis Studio</v>
      </c>
      <c r="D86" s="69">
        <f t="shared" si="20"/>
        <v>0.31</v>
      </c>
      <c r="E86" s="23"/>
      <c r="F86" s="23"/>
      <c r="G86" s="23"/>
      <c r="H86" s="50">
        <v>15</v>
      </c>
      <c r="I86" s="50">
        <v>15</v>
      </c>
      <c r="J86" s="50">
        <f t="shared" si="25"/>
        <v>225</v>
      </c>
      <c r="K86" s="25" t="s">
        <v>9</v>
      </c>
      <c r="L86" s="25" t="s">
        <v>21</v>
      </c>
      <c r="M86" s="25" t="s">
        <v>21</v>
      </c>
      <c r="N86" s="25" t="s">
        <v>9</v>
      </c>
      <c r="O86" s="25" t="s">
        <v>9</v>
      </c>
      <c r="P86" s="25" t="s">
        <v>21</v>
      </c>
      <c r="Q86" s="25" t="s">
        <v>21</v>
      </c>
      <c r="R86" s="71">
        <f>S86/8</f>
        <v>69.75</v>
      </c>
      <c r="S86" s="62">
        <v>558</v>
      </c>
      <c r="T86" s="62">
        <v>3384</v>
      </c>
      <c r="U86" s="69">
        <f t="shared" si="21"/>
        <v>2.48</v>
      </c>
      <c r="V86" s="69">
        <f t="shared" si="22"/>
        <v>15.04</v>
      </c>
    </row>
    <row r="87" spans="1:22" x14ac:dyDescent="0.25">
      <c r="A87" s="21" t="s">
        <v>141</v>
      </c>
      <c r="B87" s="21" t="s">
        <v>147</v>
      </c>
      <c r="C87" s="21" t="str">
        <f t="shared" si="19"/>
        <v>Club for Acts and Actors: Concert Hall</v>
      </c>
      <c r="D87" s="69">
        <f t="shared" si="20"/>
        <v>0.31168831168831168</v>
      </c>
      <c r="E87" s="21">
        <v>46</v>
      </c>
      <c r="F87" s="21">
        <v>18</v>
      </c>
      <c r="G87" s="23">
        <f>E87*F87</f>
        <v>828</v>
      </c>
      <c r="H87" s="51">
        <v>14</v>
      </c>
      <c r="I87" s="51">
        <v>5.5</v>
      </c>
      <c r="J87" s="51">
        <f t="shared" si="25"/>
        <v>77</v>
      </c>
      <c r="K87" s="23" t="s">
        <v>21</v>
      </c>
      <c r="L87" s="23" t="s">
        <v>21</v>
      </c>
      <c r="M87" s="23" t="s">
        <v>21</v>
      </c>
      <c r="N87" s="23" t="s">
        <v>21</v>
      </c>
      <c r="O87" s="23" t="s">
        <v>21</v>
      </c>
      <c r="P87" s="23" t="s">
        <v>9</v>
      </c>
      <c r="Q87" s="23" t="s">
        <v>21</v>
      </c>
      <c r="R87" s="74">
        <v>24</v>
      </c>
      <c r="S87" s="73">
        <f>R87*8</f>
        <v>192</v>
      </c>
      <c r="T87" s="73">
        <f t="shared" ref="T87:T93" si="29">S87*5</f>
        <v>960</v>
      </c>
      <c r="U87" s="69">
        <f t="shared" si="21"/>
        <v>2.4935064935064934</v>
      </c>
      <c r="V87" s="69">
        <f t="shared" si="22"/>
        <v>12.467532467532468</v>
      </c>
    </row>
    <row r="88" spans="1:22" x14ac:dyDescent="0.25">
      <c r="A88" s="6" t="s">
        <v>479</v>
      </c>
      <c r="B88" s="8" t="s">
        <v>107</v>
      </c>
      <c r="C88" s="12" t="str">
        <f t="shared" si="19"/>
        <v>Pembroke House Hall: Upper Hall</v>
      </c>
      <c r="D88" s="69">
        <f t="shared" si="20"/>
        <v>0.3125</v>
      </c>
      <c r="E88" s="13">
        <f>H88*3.2808399</f>
        <v>39.370078800000002</v>
      </c>
      <c r="F88" s="13">
        <f>I88*3.2808399</f>
        <v>39.370078800000002</v>
      </c>
      <c r="G88" s="14">
        <f>E88*F88</f>
        <v>1550.0031047182097</v>
      </c>
      <c r="H88" s="50">
        <v>12</v>
      </c>
      <c r="I88" s="50">
        <v>12</v>
      </c>
      <c r="J88" s="50">
        <f t="shared" si="25"/>
        <v>144</v>
      </c>
      <c r="K88" s="8" t="s">
        <v>21</v>
      </c>
      <c r="L88" s="8" t="s">
        <v>21</v>
      </c>
      <c r="M88" s="8" t="s">
        <v>21</v>
      </c>
      <c r="N88" s="8" t="s">
        <v>21</v>
      </c>
      <c r="O88" s="8" t="s">
        <v>9</v>
      </c>
      <c r="P88" s="8" t="s">
        <v>21</v>
      </c>
      <c r="Q88" s="8" t="s">
        <v>21</v>
      </c>
      <c r="R88" s="62">
        <v>45</v>
      </c>
      <c r="S88" s="71">
        <f>R88*8</f>
        <v>360</v>
      </c>
      <c r="T88" s="71">
        <f t="shared" si="29"/>
        <v>1800</v>
      </c>
      <c r="U88" s="69">
        <f t="shared" si="21"/>
        <v>2.5</v>
      </c>
      <c r="V88" s="69">
        <f t="shared" si="22"/>
        <v>12.5</v>
      </c>
    </row>
    <row r="89" spans="1:22" x14ac:dyDescent="0.25">
      <c r="A89" s="21" t="s">
        <v>238</v>
      </c>
      <c r="B89" s="12" t="s">
        <v>53</v>
      </c>
      <c r="C89" s="12" t="str">
        <f t="shared" si="19"/>
        <v>Lantern Arts Centre: Rehearsal Studio</v>
      </c>
      <c r="D89" s="69">
        <f t="shared" si="20"/>
        <v>0.31372549019607843</v>
      </c>
      <c r="E89" s="23">
        <f>H89*3.2808399</f>
        <v>24.606299249999999</v>
      </c>
      <c r="F89" s="23">
        <f>I89*3.2808399</f>
        <v>27.887139150000003</v>
      </c>
      <c r="G89" s="17">
        <f>E89*F89</f>
        <v>686.19929115129071</v>
      </c>
      <c r="H89" s="37">
        <v>7.5</v>
      </c>
      <c r="I89" s="37">
        <v>8.5</v>
      </c>
      <c r="J89" s="37">
        <f t="shared" si="25"/>
        <v>63.75</v>
      </c>
      <c r="K89" s="12" t="s">
        <v>21</v>
      </c>
      <c r="L89" s="12" t="s">
        <v>21</v>
      </c>
      <c r="M89" s="12" t="s">
        <v>21</v>
      </c>
      <c r="N89" s="12" t="s">
        <v>21</v>
      </c>
      <c r="O89" s="12" t="s">
        <v>21</v>
      </c>
      <c r="P89" s="12" t="s">
        <v>21</v>
      </c>
      <c r="Q89" s="12" t="s">
        <v>21</v>
      </c>
      <c r="R89" s="74">
        <v>20</v>
      </c>
      <c r="S89" s="73">
        <f>R89*8</f>
        <v>160</v>
      </c>
      <c r="T89" s="73">
        <f t="shared" si="29"/>
        <v>800</v>
      </c>
      <c r="U89" s="69">
        <f t="shared" si="21"/>
        <v>2.5098039215686274</v>
      </c>
      <c r="V89" s="69">
        <f t="shared" si="22"/>
        <v>12.549019607843137</v>
      </c>
    </row>
    <row r="90" spans="1:22" x14ac:dyDescent="0.25">
      <c r="A90" s="6" t="s">
        <v>750</v>
      </c>
      <c r="B90" s="8" t="s">
        <v>70</v>
      </c>
      <c r="C90" s="12" t="str">
        <f t="shared" si="19"/>
        <v>SWC (Small World Centre): Studio</v>
      </c>
      <c r="D90" s="69">
        <f t="shared" si="20"/>
        <v>0.31372549019607843</v>
      </c>
      <c r="E90" s="8"/>
      <c r="F90" s="8"/>
      <c r="G90" s="14">
        <v>550</v>
      </c>
      <c r="H90" s="50"/>
      <c r="I90" s="50"/>
      <c r="J90" s="50">
        <v>51</v>
      </c>
      <c r="K90" s="8" t="s">
        <v>21</v>
      </c>
      <c r="L90" s="8" t="s">
        <v>21</v>
      </c>
      <c r="M90" s="8" t="s">
        <v>9</v>
      </c>
      <c r="N90" s="8" t="s">
        <v>21</v>
      </c>
      <c r="O90" s="8" t="s">
        <v>9</v>
      </c>
      <c r="P90" s="8" t="s">
        <v>21</v>
      </c>
      <c r="Q90" s="8" t="s">
        <v>9</v>
      </c>
      <c r="R90" s="62">
        <v>16</v>
      </c>
      <c r="S90" s="71">
        <f>R90*8</f>
        <v>128</v>
      </c>
      <c r="T90" s="71">
        <f t="shared" si="29"/>
        <v>640</v>
      </c>
      <c r="U90" s="69">
        <f t="shared" si="21"/>
        <v>2.5098039215686274</v>
      </c>
      <c r="V90" s="69">
        <f t="shared" si="22"/>
        <v>12.549019607843137</v>
      </c>
    </row>
    <row r="91" spans="1:22" x14ac:dyDescent="0.25">
      <c r="A91" s="21" t="s">
        <v>93</v>
      </c>
      <c r="B91" s="12" t="s">
        <v>101</v>
      </c>
      <c r="C91" s="12" t="str">
        <f t="shared" si="19"/>
        <v>Bridge Theatre Training Company: Studio 2</v>
      </c>
      <c r="D91" s="69">
        <f t="shared" si="20"/>
        <v>0.31893067901362143</v>
      </c>
      <c r="E91" s="17">
        <v>27</v>
      </c>
      <c r="F91" s="17">
        <v>22.5</v>
      </c>
      <c r="G91" s="17">
        <f t="shared" ref="G91:G97" si="30">E91*F91</f>
        <v>607.5</v>
      </c>
      <c r="H91" s="37">
        <f>E91*0.3048</f>
        <v>8.2295999999999996</v>
      </c>
      <c r="I91" s="37">
        <f>F91*0.3048</f>
        <v>6.8580000000000005</v>
      </c>
      <c r="J91" s="37">
        <f t="shared" ref="J91:J111" si="31">H91*I91</f>
        <v>56.438596799999999</v>
      </c>
      <c r="K91" s="12" t="s">
        <v>21</v>
      </c>
      <c r="L91" s="12" t="s">
        <v>21</v>
      </c>
      <c r="M91" s="12" t="s">
        <v>21</v>
      </c>
      <c r="N91" s="12" t="s">
        <v>21</v>
      </c>
      <c r="O91" s="12" t="s">
        <v>9</v>
      </c>
      <c r="P91" s="12" t="s">
        <v>21</v>
      </c>
      <c r="Q91" s="12" t="s">
        <v>21</v>
      </c>
      <c r="R91" s="74">
        <v>18</v>
      </c>
      <c r="S91" s="74">
        <v>130</v>
      </c>
      <c r="T91" s="73">
        <f t="shared" si="29"/>
        <v>650</v>
      </c>
      <c r="U91" s="69">
        <f t="shared" si="21"/>
        <v>2.3033882373205992</v>
      </c>
      <c r="V91" s="69">
        <f t="shared" si="22"/>
        <v>11.516941186602995</v>
      </c>
    </row>
    <row r="92" spans="1:22" x14ac:dyDescent="0.25">
      <c r="A92" s="6" t="s">
        <v>681</v>
      </c>
      <c r="B92" s="25" t="s">
        <v>689</v>
      </c>
      <c r="C92" s="12" t="str">
        <f t="shared" si="19"/>
        <v>Questors Theatre: Redgrave Room</v>
      </c>
      <c r="D92" s="69">
        <f t="shared" si="20"/>
        <v>0.32085561497326204</v>
      </c>
      <c r="E92" s="13">
        <f t="shared" ref="E92:F95" si="32">H92*3.2808399</f>
        <v>36.089238899999998</v>
      </c>
      <c r="F92" s="13">
        <f t="shared" si="32"/>
        <v>27.887139150000003</v>
      </c>
      <c r="G92" s="14">
        <f t="shared" si="30"/>
        <v>1006.425627021893</v>
      </c>
      <c r="H92" s="50">
        <v>11</v>
      </c>
      <c r="I92" s="50">
        <v>8.5</v>
      </c>
      <c r="J92" s="50">
        <f t="shared" si="31"/>
        <v>93.5</v>
      </c>
      <c r="K92" s="8" t="s">
        <v>21</v>
      </c>
      <c r="L92" s="8" t="s">
        <v>21</v>
      </c>
      <c r="M92" s="8" t="s">
        <v>21</v>
      </c>
      <c r="N92" s="8" t="s">
        <v>21</v>
      </c>
      <c r="O92" s="8" t="s">
        <v>21</v>
      </c>
      <c r="P92" s="8" t="s">
        <v>21</v>
      </c>
      <c r="Q92" s="8" t="s">
        <v>21</v>
      </c>
      <c r="R92" s="62">
        <f>25*1.2</f>
        <v>30</v>
      </c>
      <c r="S92" s="71">
        <f>R92*8</f>
        <v>240</v>
      </c>
      <c r="T92" s="71">
        <f t="shared" si="29"/>
        <v>1200</v>
      </c>
      <c r="U92" s="69">
        <f t="shared" si="21"/>
        <v>2.5668449197860963</v>
      </c>
      <c r="V92" s="69">
        <f t="shared" si="22"/>
        <v>12.834224598930481</v>
      </c>
    </row>
    <row r="93" spans="1:22" x14ac:dyDescent="0.25">
      <c r="A93" s="6" t="s">
        <v>710</v>
      </c>
      <c r="B93" s="25" t="s">
        <v>719</v>
      </c>
      <c r="C93" s="12" t="str">
        <f t="shared" si="19"/>
        <v>Royal Academy of Dance: Cormani</v>
      </c>
      <c r="D93" s="69">
        <f t="shared" si="20"/>
        <v>0.32106164383561647</v>
      </c>
      <c r="E93" s="23">
        <f t="shared" si="32"/>
        <v>20.997375360000003</v>
      </c>
      <c r="F93" s="23">
        <f t="shared" si="32"/>
        <v>47.90026254</v>
      </c>
      <c r="G93" s="23">
        <f t="shared" si="30"/>
        <v>1005.7797923949272</v>
      </c>
      <c r="H93" s="50">
        <v>6.4</v>
      </c>
      <c r="I93" s="50">
        <v>14.6</v>
      </c>
      <c r="J93" s="50">
        <f t="shared" si="31"/>
        <v>93.44</v>
      </c>
      <c r="K93" s="25" t="s">
        <v>9</v>
      </c>
      <c r="L93" s="25" t="s">
        <v>9</v>
      </c>
      <c r="M93" s="25" t="s">
        <v>9</v>
      </c>
      <c r="N93" s="25" t="s">
        <v>21</v>
      </c>
      <c r="O93" s="25" t="s">
        <v>9</v>
      </c>
      <c r="P93" s="25" t="s">
        <v>21</v>
      </c>
      <c r="Q93" s="25" t="s">
        <v>9</v>
      </c>
      <c r="R93" s="62">
        <v>30</v>
      </c>
      <c r="S93" s="71">
        <f>R93*8</f>
        <v>240</v>
      </c>
      <c r="T93" s="71">
        <f t="shared" si="29"/>
        <v>1200</v>
      </c>
      <c r="U93" s="69">
        <f t="shared" si="21"/>
        <v>2.5684931506849318</v>
      </c>
      <c r="V93" s="69">
        <f t="shared" si="22"/>
        <v>12.842465753424658</v>
      </c>
    </row>
    <row r="94" spans="1:22" x14ac:dyDescent="0.25">
      <c r="A94" s="6" t="s">
        <v>432</v>
      </c>
      <c r="B94" s="25" t="s">
        <v>435</v>
      </c>
      <c r="C94" s="12" t="str">
        <f t="shared" si="19"/>
        <v>Pleasance Theatre: Boiler Room</v>
      </c>
      <c r="D94" s="69">
        <f t="shared" si="20"/>
        <v>0.32142857142857145</v>
      </c>
      <c r="E94" s="13">
        <f t="shared" si="32"/>
        <v>32.808399000000001</v>
      </c>
      <c r="F94" s="13">
        <f t="shared" si="32"/>
        <v>22.965879300000001</v>
      </c>
      <c r="G94" s="14">
        <f t="shared" si="30"/>
        <v>753.47373146024074</v>
      </c>
      <c r="H94" s="50">
        <v>10</v>
      </c>
      <c r="I94" s="50">
        <v>7</v>
      </c>
      <c r="J94" s="50">
        <f t="shared" si="31"/>
        <v>70</v>
      </c>
      <c r="K94" s="8" t="s">
        <v>21</v>
      </c>
      <c r="L94" s="8" t="s">
        <v>21</v>
      </c>
      <c r="M94" s="8" t="s">
        <v>9</v>
      </c>
      <c r="N94" s="8" t="s">
        <v>21</v>
      </c>
      <c r="O94" s="8" t="s">
        <v>21</v>
      </c>
      <c r="P94" s="8" t="s">
        <v>21</v>
      </c>
      <c r="Q94" s="8" t="s">
        <v>21</v>
      </c>
      <c r="R94" s="71">
        <f>S94/8</f>
        <v>22.5</v>
      </c>
      <c r="S94" s="62">
        <f>150*1.2</f>
        <v>180</v>
      </c>
      <c r="T94" s="62">
        <f>660*1.2</f>
        <v>792</v>
      </c>
      <c r="U94" s="69">
        <f t="shared" si="21"/>
        <v>2.5714285714285716</v>
      </c>
      <c r="V94" s="69">
        <f t="shared" si="22"/>
        <v>11.314285714285715</v>
      </c>
    </row>
    <row r="95" spans="1:22" x14ac:dyDescent="0.25">
      <c r="A95" s="21" t="s">
        <v>208</v>
      </c>
      <c r="B95" s="21" t="s">
        <v>107</v>
      </c>
      <c r="C95" s="12" t="str">
        <f t="shared" si="19"/>
        <v>Holy Trinity W6: Upper Hall</v>
      </c>
      <c r="D95" s="69">
        <f t="shared" si="20"/>
        <v>0.32467532467532467</v>
      </c>
      <c r="E95" s="23">
        <f t="shared" si="32"/>
        <v>45.931758600000002</v>
      </c>
      <c r="F95" s="23">
        <f t="shared" si="32"/>
        <v>18.044619449999999</v>
      </c>
      <c r="G95" s="23">
        <f t="shared" si="30"/>
        <v>828.82110460626473</v>
      </c>
      <c r="H95" s="51">
        <v>14</v>
      </c>
      <c r="I95" s="51">
        <v>5.5</v>
      </c>
      <c r="J95" s="51">
        <f t="shared" si="31"/>
        <v>77</v>
      </c>
      <c r="K95" s="21" t="s">
        <v>9</v>
      </c>
      <c r="L95" s="21" t="s">
        <v>9</v>
      </c>
      <c r="M95" s="21" t="s">
        <v>9</v>
      </c>
      <c r="N95" s="21" t="s">
        <v>21</v>
      </c>
      <c r="O95" s="21" t="s">
        <v>21</v>
      </c>
      <c r="P95" s="21" t="s">
        <v>21</v>
      </c>
      <c r="Q95" s="21" t="s">
        <v>21</v>
      </c>
      <c r="R95" s="73">
        <f>S95/8</f>
        <v>25</v>
      </c>
      <c r="S95" s="74">
        <v>200</v>
      </c>
      <c r="T95" s="73">
        <f>S95*5</f>
        <v>1000</v>
      </c>
      <c r="U95" s="69">
        <f t="shared" si="21"/>
        <v>2.5974025974025974</v>
      </c>
      <c r="V95" s="69">
        <f t="shared" si="22"/>
        <v>12.987012987012987</v>
      </c>
    </row>
    <row r="96" spans="1:22" x14ac:dyDescent="0.25">
      <c r="A96" s="21" t="s">
        <v>262</v>
      </c>
      <c r="B96" s="12" t="s">
        <v>137</v>
      </c>
      <c r="C96" s="12" t="str">
        <f t="shared" si="19"/>
        <v>London Welsh Centre: Main Hall</v>
      </c>
      <c r="D96" s="69">
        <f t="shared" si="20"/>
        <v>0.32686781609195403</v>
      </c>
      <c r="E96" s="12">
        <v>57</v>
      </c>
      <c r="F96" s="12">
        <v>35</v>
      </c>
      <c r="G96" s="17">
        <f t="shared" si="30"/>
        <v>1995</v>
      </c>
      <c r="H96" s="37">
        <v>17.399999999999999</v>
      </c>
      <c r="I96" s="37">
        <v>10</v>
      </c>
      <c r="J96" s="37">
        <f t="shared" si="31"/>
        <v>174</v>
      </c>
      <c r="K96" s="12" t="s">
        <v>9</v>
      </c>
      <c r="L96" s="12" t="s">
        <v>21</v>
      </c>
      <c r="M96" s="12" t="s">
        <v>21</v>
      </c>
      <c r="N96" s="12" t="s">
        <v>21</v>
      </c>
      <c r="O96" s="12" t="s">
        <v>21</v>
      </c>
      <c r="P96" s="12" t="s">
        <v>9</v>
      </c>
      <c r="Q96" s="12" t="s">
        <v>21</v>
      </c>
      <c r="R96" s="73">
        <f>S96/8</f>
        <v>56.875</v>
      </c>
      <c r="S96" s="74">
        <v>455</v>
      </c>
      <c r="T96" s="73">
        <f>S96*5</f>
        <v>2275</v>
      </c>
      <c r="U96" s="69">
        <f t="shared" si="21"/>
        <v>2.6149425287356323</v>
      </c>
      <c r="V96" s="69">
        <f t="shared" si="22"/>
        <v>13.074712643678161</v>
      </c>
    </row>
    <row r="97" spans="1:22" x14ac:dyDescent="0.25">
      <c r="A97" s="6" t="s">
        <v>485</v>
      </c>
      <c r="B97" s="8" t="s">
        <v>137</v>
      </c>
      <c r="C97" s="12" t="str">
        <f t="shared" si="19"/>
        <v>Paddington Arts Centre: Main Hall</v>
      </c>
      <c r="D97" s="69">
        <f t="shared" si="20"/>
        <v>0.32738095238095238</v>
      </c>
      <c r="E97" s="13">
        <f>H97*3.2808399</f>
        <v>47.244094560000001</v>
      </c>
      <c r="F97" s="13">
        <f>I97*3.2808399</f>
        <v>45.931758600000002</v>
      </c>
      <c r="G97" s="14">
        <f t="shared" si="30"/>
        <v>2170.0043466054935</v>
      </c>
      <c r="H97" s="50">
        <v>14.4</v>
      </c>
      <c r="I97" s="50">
        <v>14</v>
      </c>
      <c r="J97" s="50">
        <f t="shared" si="31"/>
        <v>201.6</v>
      </c>
      <c r="K97" s="8" t="s">
        <v>21</v>
      </c>
      <c r="L97" s="8" t="s">
        <v>21</v>
      </c>
      <c r="M97" s="8" t="s">
        <v>9</v>
      </c>
      <c r="N97" s="8" t="s">
        <v>9</v>
      </c>
      <c r="O97" s="8" t="s">
        <v>21</v>
      </c>
      <c r="P97" s="8" t="s">
        <v>21</v>
      </c>
      <c r="Q97" s="8" t="s">
        <v>21</v>
      </c>
      <c r="R97" s="62">
        <v>66</v>
      </c>
      <c r="S97" s="71">
        <f>R97*8</f>
        <v>528</v>
      </c>
      <c r="T97" s="71">
        <f>S97*5</f>
        <v>2640</v>
      </c>
      <c r="U97" s="69">
        <f t="shared" si="21"/>
        <v>2.6190476190476191</v>
      </c>
      <c r="V97" s="69">
        <f t="shared" si="22"/>
        <v>13.095238095238095</v>
      </c>
    </row>
    <row r="98" spans="1:22" x14ac:dyDescent="0.25">
      <c r="A98" s="6" t="s">
        <v>472</v>
      </c>
      <c r="B98" s="8" t="s">
        <v>575</v>
      </c>
      <c r="C98" s="12" t="str">
        <f t="shared" ref="C98:C129" si="33">A98&amp;": "&amp;B98</f>
        <v>Brady Arts and Community Centre: Side Hall</v>
      </c>
      <c r="D98" s="69">
        <f t="shared" ref="D98:D129" si="34">R98/J98</f>
        <v>0.3282051282051282</v>
      </c>
      <c r="E98" s="13"/>
      <c r="F98" s="13"/>
      <c r="G98" s="14"/>
      <c r="H98" s="50">
        <v>13</v>
      </c>
      <c r="I98" s="50">
        <v>7.5</v>
      </c>
      <c r="J98" s="50">
        <f t="shared" si="31"/>
        <v>97.5</v>
      </c>
      <c r="K98" s="8" t="s">
        <v>21</v>
      </c>
      <c r="L98" s="8" t="s">
        <v>21</v>
      </c>
      <c r="M98" s="8" t="s">
        <v>21</v>
      </c>
      <c r="N98" s="8" t="s">
        <v>21</v>
      </c>
      <c r="O98" s="8" t="s">
        <v>21</v>
      </c>
      <c r="P98" s="8" t="s">
        <v>21</v>
      </c>
      <c r="Q98" s="8" t="s">
        <v>21</v>
      </c>
      <c r="R98" s="62">
        <v>32</v>
      </c>
      <c r="S98" s="71">
        <f>R98*8</f>
        <v>256</v>
      </c>
      <c r="T98" s="71">
        <f>S98*5</f>
        <v>1280</v>
      </c>
      <c r="U98" s="69">
        <f t="shared" ref="U98:U129" si="35">S98/J98</f>
        <v>2.6256410256410256</v>
      </c>
      <c r="V98" s="69">
        <f t="shared" ref="V98:V129" si="36">T98/J98</f>
        <v>13.128205128205128</v>
      </c>
    </row>
    <row r="99" spans="1:22" x14ac:dyDescent="0.25">
      <c r="A99" s="28" t="s">
        <v>168</v>
      </c>
      <c r="B99" s="21" t="s">
        <v>100</v>
      </c>
      <c r="C99" s="12" t="str">
        <f t="shared" si="33"/>
        <v>English Touring Theatre: Studio 1</v>
      </c>
      <c r="D99" s="69">
        <f t="shared" si="34"/>
        <v>0.32884615384615384</v>
      </c>
      <c r="E99" s="12">
        <v>32</v>
      </c>
      <c r="F99" s="12">
        <v>42.5</v>
      </c>
      <c r="G99" s="17">
        <f t="shared" ref="G99:G111" si="37">E99*F99</f>
        <v>1360</v>
      </c>
      <c r="H99" s="51">
        <v>10</v>
      </c>
      <c r="I99" s="51">
        <v>13</v>
      </c>
      <c r="J99" s="37">
        <f t="shared" si="31"/>
        <v>130</v>
      </c>
      <c r="K99" s="23" t="s">
        <v>9</v>
      </c>
      <c r="L99" s="23" t="s">
        <v>21</v>
      </c>
      <c r="M99" s="23" t="s">
        <v>21</v>
      </c>
      <c r="N99" s="23" t="s">
        <v>21</v>
      </c>
      <c r="O99" s="23" t="s">
        <v>9</v>
      </c>
      <c r="P99" s="23" t="s">
        <v>9</v>
      </c>
      <c r="Q99" s="23" t="s">
        <v>21</v>
      </c>
      <c r="R99" s="73">
        <f>S99/8</f>
        <v>42.75</v>
      </c>
      <c r="S99" s="62">
        <v>342</v>
      </c>
      <c r="T99" s="62">
        <v>1620</v>
      </c>
      <c r="U99" s="69">
        <f t="shared" si="35"/>
        <v>2.6307692307692307</v>
      </c>
      <c r="V99" s="69">
        <f t="shared" si="36"/>
        <v>12.461538461538462</v>
      </c>
    </row>
    <row r="100" spans="1:22" x14ac:dyDescent="0.25">
      <c r="A100" s="21" t="s">
        <v>648</v>
      </c>
      <c r="B100" s="12" t="s">
        <v>655</v>
      </c>
      <c r="C100" s="12" t="str">
        <f t="shared" si="33"/>
        <v>NLPAC Performing Arts: Studio LG2</v>
      </c>
      <c r="D100" s="69">
        <f t="shared" si="34"/>
        <v>0.33057851239669422</v>
      </c>
      <c r="E100" s="12">
        <v>18</v>
      </c>
      <c r="F100" s="12">
        <v>36</v>
      </c>
      <c r="G100" s="17">
        <f t="shared" si="37"/>
        <v>648</v>
      </c>
      <c r="H100" s="37">
        <v>5.5</v>
      </c>
      <c r="I100" s="37">
        <v>11</v>
      </c>
      <c r="J100" s="37">
        <f t="shared" si="31"/>
        <v>60.5</v>
      </c>
      <c r="K100" s="12" t="s">
        <v>21</v>
      </c>
      <c r="L100" s="12" t="s">
        <v>21</v>
      </c>
      <c r="M100" s="12" t="s">
        <v>9</v>
      </c>
      <c r="N100" s="12" t="s">
        <v>21</v>
      </c>
      <c r="O100" s="12" t="s">
        <v>9</v>
      </c>
      <c r="P100" s="12" t="s">
        <v>21</v>
      </c>
      <c r="Q100" s="12" t="s">
        <v>9</v>
      </c>
      <c r="R100" s="74">
        <v>20</v>
      </c>
      <c r="S100" s="73">
        <f>R100*8</f>
        <v>160</v>
      </c>
      <c r="T100" s="73">
        <f>S100*5</f>
        <v>800</v>
      </c>
      <c r="U100" s="69">
        <f t="shared" si="35"/>
        <v>2.6446280991735538</v>
      </c>
      <c r="V100" s="69">
        <f t="shared" si="36"/>
        <v>13.223140495867769</v>
      </c>
    </row>
    <row r="101" spans="1:22" x14ac:dyDescent="0.25">
      <c r="A101" s="6" t="s">
        <v>349</v>
      </c>
      <c r="B101" s="25" t="s">
        <v>356</v>
      </c>
      <c r="C101" s="12" t="str">
        <f t="shared" si="33"/>
        <v>Rooms Above: Room 1</v>
      </c>
      <c r="D101" s="69">
        <f t="shared" si="34"/>
        <v>0.33103448275862069</v>
      </c>
      <c r="E101" s="23">
        <f>H101*3.2808399</f>
        <v>47.572178550000004</v>
      </c>
      <c r="F101" s="23">
        <f>I101*3.2808399</f>
        <v>16.404199500000001</v>
      </c>
      <c r="G101" s="23">
        <f t="shared" si="37"/>
        <v>780.3835075838208</v>
      </c>
      <c r="H101" s="50">
        <v>14.5</v>
      </c>
      <c r="I101" s="50">
        <v>5</v>
      </c>
      <c r="J101" s="50">
        <f t="shared" si="31"/>
        <v>72.5</v>
      </c>
      <c r="K101" s="25" t="s">
        <v>21</v>
      </c>
      <c r="L101" s="25" t="s">
        <v>21</v>
      </c>
      <c r="M101" s="25" t="s">
        <v>21</v>
      </c>
      <c r="N101" s="25" t="s">
        <v>21</v>
      </c>
      <c r="O101" s="25" t="s">
        <v>21</v>
      </c>
      <c r="P101" s="25" t="s">
        <v>21</v>
      </c>
      <c r="Q101" s="25" t="s">
        <v>21</v>
      </c>
      <c r="R101" s="62">
        <v>24</v>
      </c>
      <c r="S101" s="71">
        <f>R101*8</f>
        <v>192</v>
      </c>
      <c r="T101" s="71">
        <f>S101*5</f>
        <v>960</v>
      </c>
      <c r="U101" s="69">
        <f t="shared" si="35"/>
        <v>2.6482758620689655</v>
      </c>
      <c r="V101" s="69">
        <f t="shared" si="36"/>
        <v>13.241379310344827</v>
      </c>
    </row>
    <row r="102" spans="1:22" x14ac:dyDescent="0.25">
      <c r="A102" s="21" t="s">
        <v>116</v>
      </c>
      <c r="B102" s="21" t="s">
        <v>124</v>
      </c>
      <c r="C102" s="12" t="str">
        <f t="shared" si="33"/>
        <v>Cecil Sharp House: Trefusis Hall</v>
      </c>
      <c r="D102" s="69">
        <f t="shared" si="34"/>
        <v>0.33221945730585561</v>
      </c>
      <c r="E102" s="23">
        <v>45</v>
      </c>
      <c r="F102" s="23">
        <v>27</v>
      </c>
      <c r="G102" s="23">
        <f t="shared" si="37"/>
        <v>1215</v>
      </c>
      <c r="H102" s="51">
        <f>E102*0.3048</f>
        <v>13.716000000000001</v>
      </c>
      <c r="I102" s="51">
        <f>F102*0.3048</f>
        <v>8.2295999999999996</v>
      </c>
      <c r="J102" s="51">
        <f t="shared" si="31"/>
        <v>112.8771936</v>
      </c>
      <c r="K102" s="21" t="s">
        <v>9</v>
      </c>
      <c r="L102" s="21" t="s">
        <v>21</v>
      </c>
      <c r="M102" s="21" t="s">
        <v>21</v>
      </c>
      <c r="N102" s="21" t="s">
        <v>21</v>
      </c>
      <c r="O102" s="21" t="s">
        <v>9</v>
      </c>
      <c r="P102" s="21" t="s">
        <v>9</v>
      </c>
      <c r="Q102" s="21" t="s">
        <v>9</v>
      </c>
      <c r="R102" s="73">
        <f>S102/8</f>
        <v>37.5</v>
      </c>
      <c r="S102" s="74">
        <v>300</v>
      </c>
      <c r="T102" s="74">
        <v>1200</v>
      </c>
      <c r="U102" s="69">
        <f t="shared" si="35"/>
        <v>2.6577556584468449</v>
      </c>
      <c r="V102" s="69">
        <f t="shared" si="36"/>
        <v>10.63102263378738</v>
      </c>
    </row>
    <row r="103" spans="1:22" x14ac:dyDescent="0.25">
      <c r="A103" s="21" t="s">
        <v>218</v>
      </c>
      <c r="B103" s="12" t="s">
        <v>225</v>
      </c>
      <c r="C103" s="12" t="str">
        <f t="shared" si="33"/>
        <v>Jacksons Lane: Space 4</v>
      </c>
      <c r="D103" s="69">
        <f t="shared" si="34"/>
        <v>0.33333333333333331</v>
      </c>
      <c r="E103" s="23">
        <f>H103*3.2808399</f>
        <v>19.685039400000001</v>
      </c>
      <c r="F103" s="23">
        <f>I103*3.2808399</f>
        <v>32.808399000000001</v>
      </c>
      <c r="G103" s="17">
        <f t="shared" si="37"/>
        <v>645.83462696592062</v>
      </c>
      <c r="H103" s="37">
        <v>6</v>
      </c>
      <c r="I103" s="37">
        <v>10</v>
      </c>
      <c r="J103" s="37">
        <f t="shared" si="31"/>
        <v>60</v>
      </c>
      <c r="K103" s="12" t="s">
        <v>21</v>
      </c>
      <c r="L103" s="12" t="s">
        <v>21</v>
      </c>
      <c r="M103" s="12" t="s">
        <v>21</v>
      </c>
      <c r="N103" s="12" t="s">
        <v>21</v>
      </c>
      <c r="O103" s="12" t="s">
        <v>21</v>
      </c>
      <c r="P103" s="12" t="s">
        <v>21</v>
      </c>
      <c r="Q103" s="12" t="s">
        <v>21</v>
      </c>
      <c r="R103" s="74">
        <v>20</v>
      </c>
      <c r="S103" s="73">
        <f>R103*8</f>
        <v>160</v>
      </c>
      <c r="T103" s="73">
        <f>S103*5</f>
        <v>800</v>
      </c>
      <c r="U103" s="69">
        <f t="shared" si="35"/>
        <v>2.6666666666666665</v>
      </c>
      <c r="V103" s="69">
        <f t="shared" si="36"/>
        <v>13.333333333333334</v>
      </c>
    </row>
    <row r="104" spans="1:22" x14ac:dyDescent="0.25">
      <c r="A104" s="6" t="s">
        <v>485</v>
      </c>
      <c r="B104" s="8" t="s">
        <v>130</v>
      </c>
      <c r="C104" s="12" t="str">
        <f t="shared" si="33"/>
        <v>Paddington Arts Centre: Dance Studio</v>
      </c>
      <c r="D104" s="69">
        <f t="shared" si="34"/>
        <v>0.34055727554179566</v>
      </c>
      <c r="E104" s="13">
        <f>H104*3.2808399</f>
        <v>31.16797905</v>
      </c>
      <c r="F104" s="13">
        <f>I104*3.2808399</f>
        <v>27.887139150000003</v>
      </c>
      <c r="G104" s="14">
        <f t="shared" si="37"/>
        <v>869.18576879163493</v>
      </c>
      <c r="H104" s="50">
        <v>9.5</v>
      </c>
      <c r="I104" s="50">
        <v>8.5</v>
      </c>
      <c r="J104" s="50">
        <f t="shared" si="31"/>
        <v>80.75</v>
      </c>
      <c r="K104" s="8" t="s">
        <v>21</v>
      </c>
      <c r="L104" s="8" t="s">
        <v>21</v>
      </c>
      <c r="M104" s="8" t="s">
        <v>9</v>
      </c>
      <c r="N104" s="8" t="s">
        <v>21</v>
      </c>
      <c r="O104" s="8" t="s">
        <v>9</v>
      </c>
      <c r="P104" s="8" t="s">
        <v>21</v>
      </c>
      <c r="Q104" s="8" t="s">
        <v>21</v>
      </c>
      <c r="R104" s="73">
        <f>S104/8</f>
        <v>27.5</v>
      </c>
      <c r="S104" s="62">
        <v>220</v>
      </c>
      <c r="T104" s="71">
        <f>S104*5</f>
        <v>1100</v>
      </c>
      <c r="U104" s="69">
        <f t="shared" si="35"/>
        <v>2.7244582043343653</v>
      </c>
      <c r="V104" s="69">
        <f t="shared" si="36"/>
        <v>13.622291021671826</v>
      </c>
    </row>
    <row r="105" spans="1:22" x14ac:dyDescent="0.25">
      <c r="A105" s="6" t="s">
        <v>420</v>
      </c>
      <c r="B105" s="25" t="s">
        <v>590</v>
      </c>
      <c r="C105" s="12" t="str">
        <f t="shared" si="33"/>
        <v>Diorama Arts Studios: 4 Large Rooms (Regents, Sunset, Taiko, Kodo)</v>
      </c>
      <c r="D105" s="69">
        <f t="shared" si="34"/>
        <v>0.34313725490196079</v>
      </c>
      <c r="E105" s="13">
        <v>29</v>
      </c>
      <c r="F105" s="13">
        <f t="shared" ref="F105:F111" si="38">I105*3.2808399</f>
        <v>27.887139150000003</v>
      </c>
      <c r="G105" s="14">
        <f t="shared" si="37"/>
        <v>808.72703535000005</v>
      </c>
      <c r="H105" s="50">
        <v>9</v>
      </c>
      <c r="I105" s="50">
        <v>8.5</v>
      </c>
      <c r="J105" s="50">
        <f t="shared" si="31"/>
        <v>76.5</v>
      </c>
      <c r="K105" s="8" t="s">
        <v>9</v>
      </c>
      <c r="L105" s="8" t="s">
        <v>21</v>
      </c>
      <c r="M105" s="8" t="s">
        <v>21</v>
      </c>
      <c r="N105" s="8" t="s">
        <v>21</v>
      </c>
      <c r="O105" s="8" t="s">
        <v>21</v>
      </c>
      <c r="P105" s="8" t="s">
        <v>21</v>
      </c>
      <c r="Q105" s="8" t="s">
        <v>21</v>
      </c>
      <c r="R105" s="71">
        <f>S105/8</f>
        <v>26.25</v>
      </c>
      <c r="S105" s="62">
        <v>210</v>
      </c>
      <c r="T105" s="71">
        <f>S105*5</f>
        <v>1050</v>
      </c>
      <c r="U105" s="69">
        <f t="shared" si="35"/>
        <v>2.7450980392156863</v>
      </c>
      <c r="V105" s="69">
        <f t="shared" si="36"/>
        <v>13.725490196078431</v>
      </c>
    </row>
    <row r="106" spans="1:22" x14ac:dyDescent="0.25">
      <c r="A106" s="21" t="s">
        <v>131</v>
      </c>
      <c r="B106" s="21" t="s">
        <v>138</v>
      </c>
      <c r="C106" s="12" t="str">
        <f t="shared" si="33"/>
        <v>Clapham Community Project: Harlequin Room</v>
      </c>
      <c r="D106" s="69">
        <f t="shared" si="34"/>
        <v>0.34375034375034375</v>
      </c>
      <c r="E106" s="23">
        <f t="shared" ref="E106:E111" si="39">H106*3.2808399</f>
        <v>26.870078781</v>
      </c>
      <c r="F106" s="23">
        <f t="shared" si="38"/>
        <v>14.566929156000002</v>
      </c>
      <c r="G106" s="17">
        <f t="shared" si="37"/>
        <v>391.41453401896592</v>
      </c>
      <c r="H106" s="37">
        <v>8.19</v>
      </c>
      <c r="I106" s="37">
        <v>4.4400000000000004</v>
      </c>
      <c r="J106" s="37">
        <f t="shared" si="31"/>
        <v>36.363599999999998</v>
      </c>
      <c r="K106" s="23" t="s">
        <v>9</v>
      </c>
      <c r="L106" s="23" t="s">
        <v>9</v>
      </c>
      <c r="M106" s="23" t="s">
        <v>21</v>
      </c>
      <c r="N106" s="23" t="s">
        <v>21</v>
      </c>
      <c r="O106" s="23" t="s">
        <v>9</v>
      </c>
      <c r="P106" s="23" t="s">
        <v>21</v>
      </c>
      <c r="Q106" s="23" t="s">
        <v>21</v>
      </c>
      <c r="R106" s="73">
        <f>S106/8</f>
        <v>12.5</v>
      </c>
      <c r="S106" s="74">
        <v>100</v>
      </c>
      <c r="T106" s="73">
        <f>(S106*5)*0.9</f>
        <v>450</v>
      </c>
      <c r="U106" s="69">
        <f t="shared" si="35"/>
        <v>2.75000275000275</v>
      </c>
      <c r="V106" s="69">
        <f t="shared" si="36"/>
        <v>12.375012375012375</v>
      </c>
    </row>
    <row r="107" spans="1:22" x14ac:dyDescent="0.25">
      <c r="A107" s="21" t="s">
        <v>247</v>
      </c>
      <c r="B107" s="12" t="s">
        <v>253</v>
      </c>
      <c r="C107" s="12" t="str">
        <f t="shared" si="33"/>
        <v>London Bubble: Rehearsal Room</v>
      </c>
      <c r="D107" s="69">
        <f t="shared" si="34"/>
        <v>0.34662045060658581</v>
      </c>
      <c r="E107" s="23">
        <f t="shared" si="39"/>
        <v>37.860892446000001</v>
      </c>
      <c r="F107" s="23">
        <f t="shared" si="38"/>
        <v>27.559055160000003</v>
      </c>
      <c r="G107" s="17">
        <f t="shared" si="37"/>
        <v>1043.4104233261414</v>
      </c>
      <c r="H107" s="37">
        <v>11.54</v>
      </c>
      <c r="I107" s="37">
        <v>8.4</v>
      </c>
      <c r="J107" s="37">
        <f t="shared" si="31"/>
        <v>96.935999999999993</v>
      </c>
      <c r="K107" s="12" t="s">
        <v>9</v>
      </c>
      <c r="L107" s="12" t="s">
        <v>21</v>
      </c>
      <c r="M107" s="12" t="s">
        <v>21</v>
      </c>
      <c r="N107" s="12" t="s">
        <v>21</v>
      </c>
      <c r="O107" s="12" t="s">
        <v>21</v>
      </c>
      <c r="P107" s="12" t="s">
        <v>9</v>
      </c>
      <c r="Q107" s="12" t="s">
        <v>9</v>
      </c>
      <c r="R107" s="74">
        <f>1.2*28</f>
        <v>33.6</v>
      </c>
      <c r="S107" s="74">
        <f>1.2*153</f>
        <v>183.6</v>
      </c>
      <c r="T107" s="74">
        <f>1.2*599</f>
        <v>718.8</v>
      </c>
      <c r="U107" s="69">
        <f t="shared" si="35"/>
        <v>1.8940331765288438</v>
      </c>
      <c r="V107" s="69">
        <f t="shared" si="36"/>
        <v>7.4152017826194605</v>
      </c>
    </row>
    <row r="108" spans="1:22" x14ac:dyDescent="0.25">
      <c r="A108" s="21" t="s">
        <v>208</v>
      </c>
      <c r="B108" s="21" t="s">
        <v>108</v>
      </c>
      <c r="C108" s="12" t="str">
        <f t="shared" si="33"/>
        <v>Holy Trinity W6: Lower Hall</v>
      </c>
      <c r="D108" s="69">
        <f t="shared" si="34"/>
        <v>0.34722222222222221</v>
      </c>
      <c r="E108" s="23">
        <f t="shared" si="39"/>
        <v>45.931758600000002</v>
      </c>
      <c r="F108" s="23">
        <f t="shared" si="38"/>
        <v>29.527559100000001</v>
      </c>
      <c r="G108" s="23">
        <f t="shared" si="37"/>
        <v>1356.2527166284333</v>
      </c>
      <c r="H108" s="51">
        <v>14</v>
      </c>
      <c r="I108" s="51">
        <v>9</v>
      </c>
      <c r="J108" s="51">
        <f t="shared" si="31"/>
        <v>126</v>
      </c>
      <c r="K108" s="21" t="s">
        <v>9</v>
      </c>
      <c r="L108" s="21" t="s">
        <v>9</v>
      </c>
      <c r="M108" s="21" t="s">
        <v>9</v>
      </c>
      <c r="N108" s="21" t="s">
        <v>21</v>
      </c>
      <c r="O108" s="21" t="s">
        <v>21</v>
      </c>
      <c r="P108" s="21" t="s">
        <v>21</v>
      </c>
      <c r="Q108" s="21" t="s">
        <v>21</v>
      </c>
      <c r="R108" s="73">
        <f>S108/8</f>
        <v>43.75</v>
      </c>
      <c r="S108" s="74">
        <v>350</v>
      </c>
      <c r="T108" s="73">
        <f>S108*5</f>
        <v>1750</v>
      </c>
      <c r="U108" s="69">
        <f t="shared" si="35"/>
        <v>2.7777777777777777</v>
      </c>
      <c r="V108" s="69">
        <f t="shared" si="36"/>
        <v>13.888888888888889</v>
      </c>
    </row>
    <row r="109" spans="1:22" x14ac:dyDescent="0.25">
      <c r="A109" s="6" t="s">
        <v>710</v>
      </c>
      <c r="B109" s="25" t="s">
        <v>721</v>
      </c>
      <c r="C109" s="12" t="str">
        <f t="shared" si="33"/>
        <v>Royal Academy of Dance: Espinosa</v>
      </c>
      <c r="D109" s="69">
        <f t="shared" si="34"/>
        <v>0.34944670937682004</v>
      </c>
      <c r="E109" s="23">
        <f t="shared" si="39"/>
        <v>39.041994810000006</v>
      </c>
      <c r="F109" s="23">
        <f t="shared" si="38"/>
        <v>33.136482989999998</v>
      </c>
      <c r="G109" s="23">
        <f t="shared" si="37"/>
        <v>1293.7143969172334</v>
      </c>
      <c r="H109" s="50">
        <v>11.9</v>
      </c>
      <c r="I109" s="50">
        <v>10.1</v>
      </c>
      <c r="J109" s="50">
        <f t="shared" si="31"/>
        <v>120.19</v>
      </c>
      <c r="K109" s="25" t="s">
        <v>9</v>
      </c>
      <c r="L109" s="25" t="s">
        <v>9</v>
      </c>
      <c r="M109" s="25" t="s">
        <v>9</v>
      </c>
      <c r="N109" s="25" t="s">
        <v>21</v>
      </c>
      <c r="O109" s="25" t="s">
        <v>9</v>
      </c>
      <c r="P109" s="25" t="s">
        <v>21</v>
      </c>
      <c r="Q109" s="25" t="s">
        <v>9</v>
      </c>
      <c r="R109" s="62">
        <v>42</v>
      </c>
      <c r="S109" s="71">
        <f>R109*8</f>
        <v>336</v>
      </c>
      <c r="T109" s="71">
        <f>S109*5</f>
        <v>1680</v>
      </c>
      <c r="U109" s="69">
        <f t="shared" si="35"/>
        <v>2.7955736750145603</v>
      </c>
      <c r="V109" s="69">
        <f t="shared" si="36"/>
        <v>13.977868375072802</v>
      </c>
    </row>
    <row r="110" spans="1:22" s="77" customFormat="1" x14ac:dyDescent="0.25">
      <c r="A110" s="6" t="s">
        <v>710</v>
      </c>
      <c r="B110" s="25" t="s">
        <v>723</v>
      </c>
      <c r="C110" s="12" t="str">
        <f t="shared" si="33"/>
        <v>Royal Academy of Dance: Karsavina</v>
      </c>
      <c r="D110" s="69">
        <f t="shared" si="34"/>
        <v>0.34944670937682004</v>
      </c>
      <c r="E110" s="23">
        <f t="shared" si="39"/>
        <v>39.041994810000006</v>
      </c>
      <c r="F110" s="23">
        <f t="shared" si="38"/>
        <v>33.136482989999998</v>
      </c>
      <c r="G110" s="23">
        <f t="shared" si="37"/>
        <v>1293.7143969172334</v>
      </c>
      <c r="H110" s="50">
        <v>11.9</v>
      </c>
      <c r="I110" s="50">
        <v>10.1</v>
      </c>
      <c r="J110" s="50">
        <f t="shared" si="31"/>
        <v>120.19</v>
      </c>
      <c r="K110" s="25" t="s">
        <v>9</v>
      </c>
      <c r="L110" s="25" t="s">
        <v>9</v>
      </c>
      <c r="M110" s="25" t="s">
        <v>9</v>
      </c>
      <c r="N110" s="25" t="s">
        <v>21</v>
      </c>
      <c r="O110" s="25" t="s">
        <v>9</v>
      </c>
      <c r="P110" s="25" t="s">
        <v>21</v>
      </c>
      <c r="Q110" s="25" t="s">
        <v>9</v>
      </c>
      <c r="R110" s="62">
        <v>42</v>
      </c>
      <c r="S110" s="71">
        <f>R110*8</f>
        <v>336</v>
      </c>
      <c r="T110" s="71">
        <f>S110*5</f>
        <v>1680</v>
      </c>
      <c r="U110" s="69">
        <f t="shared" si="35"/>
        <v>2.7955736750145603</v>
      </c>
      <c r="V110" s="69">
        <f t="shared" si="36"/>
        <v>13.977868375072802</v>
      </c>
    </row>
    <row r="111" spans="1:22" x14ac:dyDescent="0.25">
      <c r="A111" s="21" t="s">
        <v>316</v>
      </c>
      <c r="B111" s="21" t="s">
        <v>324</v>
      </c>
      <c r="C111" s="12" t="str">
        <f t="shared" si="33"/>
        <v>Oval House: Downstairs Dance Studio</v>
      </c>
      <c r="D111" s="69">
        <f t="shared" si="34"/>
        <v>0.35204081632653061</v>
      </c>
      <c r="E111" s="23">
        <f t="shared" si="39"/>
        <v>22.965879300000001</v>
      </c>
      <c r="F111" s="23">
        <f t="shared" si="38"/>
        <v>22.965879300000001</v>
      </c>
      <c r="G111" s="23">
        <f t="shared" si="37"/>
        <v>527.43161202216857</v>
      </c>
      <c r="H111" s="51">
        <v>7</v>
      </c>
      <c r="I111" s="51">
        <v>7</v>
      </c>
      <c r="J111" s="37">
        <f t="shared" si="31"/>
        <v>49</v>
      </c>
      <c r="K111" s="21" t="s">
        <v>21</v>
      </c>
      <c r="L111" s="21" t="s">
        <v>21</v>
      </c>
      <c r="M111" s="21" t="s">
        <v>21</v>
      </c>
      <c r="N111" s="21" t="s">
        <v>21</v>
      </c>
      <c r="O111" s="21" t="s">
        <v>9</v>
      </c>
      <c r="P111" s="21" t="s">
        <v>9</v>
      </c>
      <c r="Q111" s="21" t="s">
        <v>9</v>
      </c>
      <c r="R111" s="73">
        <f>S111/8</f>
        <v>17.25</v>
      </c>
      <c r="S111" s="74">
        <v>138</v>
      </c>
      <c r="T111" s="74">
        <v>660</v>
      </c>
      <c r="U111" s="69">
        <f t="shared" si="35"/>
        <v>2.8163265306122449</v>
      </c>
      <c r="V111" s="69">
        <f t="shared" si="36"/>
        <v>13.469387755102041</v>
      </c>
    </row>
    <row r="112" spans="1:22" x14ac:dyDescent="0.25">
      <c r="A112" s="21" t="s">
        <v>60</v>
      </c>
      <c r="B112" s="21" t="s">
        <v>65</v>
      </c>
      <c r="C112" s="12" t="str">
        <f t="shared" si="33"/>
        <v>The Albany: Red Room</v>
      </c>
      <c r="D112" s="69">
        <f t="shared" si="34"/>
        <v>0.35714285714285715</v>
      </c>
      <c r="E112" s="23" t="s">
        <v>42</v>
      </c>
      <c r="F112" s="23" t="s">
        <v>42</v>
      </c>
      <c r="G112" s="23" t="s">
        <v>42</v>
      </c>
      <c r="H112" s="51" t="s">
        <v>42</v>
      </c>
      <c r="I112" s="51" t="s">
        <v>42</v>
      </c>
      <c r="J112" s="51">
        <v>84</v>
      </c>
      <c r="K112" s="21" t="s">
        <v>9</v>
      </c>
      <c r="L112" s="21" t="s">
        <v>9</v>
      </c>
      <c r="M112" s="21" t="s">
        <v>9</v>
      </c>
      <c r="N112" s="21" t="s">
        <v>21</v>
      </c>
      <c r="O112" s="21" t="s">
        <v>21</v>
      </c>
      <c r="P112" s="21" t="s">
        <v>21</v>
      </c>
      <c r="Q112" s="21" t="s">
        <v>21</v>
      </c>
      <c r="R112" s="74">
        <v>30</v>
      </c>
      <c r="S112" s="74">
        <v>205</v>
      </c>
      <c r="T112" s="71">
        <f>S112*5</f>
        <v>1025</v>
      </c>
      <c r="U112" s="69">
        <f t="shared" si="35"/>
        <v>2.4404761904761907</v>
      </c>
      <c r="V112" s="69">
        <f t="shared" si="36"/>
        <v>12.202380952380953</v>
      </c>
    </row>
    <row r="113" spans="1:22" x14ac:dyDescent="0.25">
      <c r="A113" s="6" t="s">
        <v>28</v>
      </c>
      <c r="B113" s="8" t="s">
        <v>92</v>
      </c>
      <c r="C113" s="12" t="str">
        <f t="shared" si="33"/>
        <v>3 Mills Studios: Studio 5</v>
      </c>
      <c r="D113" s="69">
        <f t="shared" si="34"/>
        <v>0.35902143428359035</v>
      </c>
      <c r="E113" s="13">
        <f t="shared" ref="E113:F117" si="40">H113*3.2808399</f>
        <v>61.975065711000006</v>
      </c>
      <c r="F113" s="13">
        <f t="shared" si="40"/>
        <v>30.839895060000003</v>
      </c>
      <c r="G113" s="14">
        <f t="shared" ref="G113:G121" si="41">E113*F113</f>
        <v>1911.3045228638448</v>
      </c>
      <c r="H113" s="50">
        <v>18.89</v>
      </c>
      <c r="I113" s="50">
        <v>9.4</v>
      </c>
      <c r="J113" s="50">
        <f t="shared" ref="J113:J159" si="42">H113*I113</f>
        <v>177.566</v>
      </c>
      <c r="K113" s="8" t="s">
        <v>21</v>
      </c>
      <c r="L113" s="8" t="s">
        <v>21</v>
      </c>
      <c r="M113" s="8" t="s">
        <v>21</v>
      </c>
      <c r="N113" s="8" t="s">
        <v>21</v>
      </c>
      <c r="O113" s="8" t="s">
        <v>21</v>
      </c>
      <c r="P113" s="57" t="s">
        <v>21</v>
      </c>
      <c r="Q113" s="25" t="s">
        <v>21</v>
      </c>
      <c r="R113" s="67">
        <f>S113/8</f>
        <v>63.75</v>
      </c>
      <c r="S113" s="68">
        <v>510</v>
      </c>
      <c r="T113" s="68">
        <v>2040</v>
      </c>
      <c r="U113" s="69">
        <f t="shared" si="35"/>
        <v>2.8721714742687228</v>
      </c>
      <c r="V113" s="69">
        <f t="shared" si="36"/>
        <v>11.488685897074891</v>
      </c>
    </row>
    <row r="114" spans="1:22" x14ac:dyDescent="0.25">
      <c r="A114" s="21" t="s">
        <v>316</v>
      </c>
      <c r="B114" s="21" t="s">
        <v>323</v>
      </c>
      <c r="C114" s="12" t="str">
        <f t="shared" si="33"/>
        <v>Oval House: Upstairs Dance Studio</v>
      </c>
      <c r="D114" s="69">
        <f t="shared" si="34"/>
        <v>0.3611111111111111</v>
      </c>
      <c r="E114" s="23">
        <f t="shared" si="40"/>
        <v>29.527559100000001</v>
      </c>
      <c r="F114" s="23">
        <f t="shared" si="40"/>
        <v>19.685039400000001</v>
      </c>
      <c r="G114" s="23">
        <f t="shared" si="41"/>
        <v>581.25116426932857</v>
      </c>
      <c r="H114" s="51">
        <v>9</v>
      </c>
      <c r="I114" s="51">
        <v>6</v>
      </c>
      <c r="J114" s="37">
        <f t="shared" si="42"/>
        <v>54</v>
      </c>
      <c r="K114" s="21" t="s">
        <v>21</v>
      </c>
      <c r="L114" s="21" t="s">
        <v>21</v>
      </c>
      <c r="M114" s="21" t="s">
        <v>21</v>
      </c>
      <c r="N114" s="21" t="s">
        <v>21</v>
      </c>
      <c r="O114" s="21" t="s">
        <v>9</v>
      </c>
      <c r="P114" s="21" t="s">
        <v>21</v>
      </c>
      <c r="Q114" s="21" t="s">
        <v>9</v>
      </c>
      <c r="R114" s="73">
        <f>S114/8</f>
        <v>19.5</v>
      </c>
      <c r="S114" s="74">
        <v>156</v>
      </c>
      <c r="T114" s="74">
        <v>780</v>
      </c>
      <c r="U114" s="69">
        <f t="shared" si="35"/>
        <v>2.8888888888888888</v>
      </c>
      <c r="V114" s="69">
        <f t="shared" si="36"/>
        <v>14.444444444444445</v>
      </c>
    </row>
    <row r="115" spans="1:22" x14ac:dyDescent="0.25">
      <c r="A115" s="6" t="s">
        <v>457</v>
      </c>
      <c r="B115" s="25" t="s">
        <v>357</v>
      </c>
      <c r="C115" s="12" t="str">
        <f t="shared" si="33"/>
        <v>Lost Theatre: Room 2</v>
      </c>
      <c r="D115" s="69">
        <f t="shared" si="34"/>
        <v>0.3689064558629776</v>
      </c>
      <c r="E115" s="13">
        <f t="shared" si="40"/>
        <v>22.637795310000001</v>
      </c>
      <c r="F115" s="13">
        <f t="shared" si="40"/>
        <v>18.044619449999999</v>
      </c>
      <c r="G115" s="14">
        <f t="shared" si="41"/>
        <v>408.4904015559448</v>
      </c>
      <c r="H115" s="50">
        <v>6.9</v>
      </c>
      <c r="I115" s="50">
        <v>5.5</v>
      </c>
      <c r="J115" s="50">
        <f t="shared" si="42"/>
        <v>37.950000000000003</v>
      </c>
      <c r="K115" s="8" t="s">
        <v>21</v>
      </c>
      <c r="L115" s="8" t="s">
        <v>21</v>
      </c>
      <c r="M115" s="8" t="s">
        <v>9</v>
      </c>
      <c r="N115" s="8" t="s">
        <v>21</v>
      </c>
      <c r="O115" s="8" t="s">
        <v>21</v>
      </c>
      <c r="P115" s="8" t="s">
        <v>9</v>
      </c>
      <c r="Q115" s="8" t="s">
        <v>9</v>
      </c>
      <c r="R115" s="62">
        <v>14</v>
      </c>
      <c r="S115" s="71">
        <f>R115*8</f>
        <v>112</v>
      </c>
      <c r="T115" s="73">
        <f t="shared" ref="T115:T121" si="43">S115*5</f>
        <v>560</v>
      </c>
      <c r="U115" s="69">
        <f t="shared" si="35"/>
        <v>2.9512516469038208</v>
      </c>
      <c r="V115" s="69">
        <f t="shared" si="36"/>
        <v>14.756258234519104</v>
      </c>
    </row>
    <row r="116" spans="1:22" x14ac:dyDescent="0.25">
      <c r="A116" s="21" t="s">
        <v>198</v>
      </c>
      <c r="B116" s="21" t="s">
        <v>205</v>
      </c>
      <c r="C116" s="12" t="str">
        <f t="shared" si="33"/>
        <v>Holly Lodge Community Centre: Community Centre Hall</v>
      </c>
      <c r="D116" s="69">
        <f t="shared" si="34"/>
        <v>0.37037037037037035</v>
      </c>
      <c r="E116" s="23">
        <f t="shared" si="40"/>
        <v>29.527559100000001</v>
      </c>
      <c r="F116" s="23">
        <f t="shared" si="40"/>
        <v>29.527559100000001</v>
      </c>
      <c r="G116" s="23">
        <f t="shared" si="41"/>
        <v>871.87674640399291</v>
      </c>
      <c r="H116" s="51">
        <v>9</v>
      </c>
      <c r="I116" s="51">
        <v>9</v>
      </c>
      <c r="J116" s="37">
        <f t="shared" si="42"/>
        <v>81</v>
      </c>
      <c r="K116" s="21" t="s">
        <v>21</v>
      </c>
      <c r="L116" s="21" t="s">
        <v>21</v>
      </c>
      <c r="M116" s="21" t="s">
        <v>21</v>
      </c>
      <c r="N116" s="21" t="s">
        <v>21</v>
      </c>
      <c r="O116" s="21" t="s">
        <v>21</v>
      </c>
      <c r="P116" s="21" t="s">
        <v>21</v>
      </c>
      <c r="Q116" s="21" t="s">
        <v>21</v>
      </c>
      <c r="R116" s="74">
        <v>30</v>
      </c>
      <c r="S116" s="73">
        <f>R116*8</f>
        <v>240</v>
      </c>
      <c r="T116" s="73">
        <f t="shared" si="43"/>
        <v>1200</v>
      </c>
      <c r="U116" s="69">
        <f t="shared" si="35"/>
        <v>2.9629629629629628</v>
      </c>
      <c r="V116" s="69">
        <f t="shared" si="36"/>
        <v>14.814814814814815</v>
      </c>
    </row>
    <row r="117" spans="1:22" s="77" customFormat="1" x14ac:dyDescent="0.25">
      <c r="A117" s="21" t="s">
        <v>218</v>
      </c>
      <c r="B117" s="12" t="s">
        <v>224</v>
      </c>
      <c r="C117" s="12" t="str">
        <f t="shared" si="33"/>
        <v xml:space="preserve">Jacksons Lane: Space 3 </v>
      </c>
      <c r="D117" s="69">
        <f t="shared" si="34"/>
        <v>0.37037037037037035</v>
      </c>
      <c r="E117" s="23">
        <f t="shared" si="40"/>
        <v>19.685039400000001</v>
      </c>
      <c r="F117" s="23">
        <f t="shared" si="40"/>
        <v>29.527559100000001</v>
      </c>
      <c r="G117" s="17">
        <f t="shared" si="41"/>
        <v>581.25116426932857</v>
      </c>
      <c r="H117" s="37">
        <v>6</v>
      </c>
      <c r="I117" s="37">
        <v>9</v>
      </c>
      <c r="J117" s="37">
        <f t="shared" si="42"/>
        <v>54</v>
      </c>
      <c r="K117" s="12" t="s">
        <v>21</v>
      </c>
      <c r="L117" s="12" t="s">
        <v>21</v>
      </c>
      <c r="M117" s="12" t="s">
        <v>21</v>
      </c>
      <c r="N117" s="12" t="s">
        <v>21</v>
      </c>
      <c r="O117" s="12" t="s">
        <v>21</v>
      </c>
      <c r="P117" s="12" t="s">
        <v>21</v>
      </c>
      <c r="Q117" s="12" t="s">
        <v>21</v>
      </c>
      <c r="R117" s="74">
        <v>20</v>
      </c>
      <c r="S117" s="73">
        <f>R117*8</f>
        <v>160</v>
      </c>
      <c r="T117" s="73">
        <f t="shared" si="43"/>
        <v>800</v>
      </c>
      <c r="U117" s="69">
        <f t="shared" si="35"/>
        <v>2.9629629629629628</v>
      </c>
      <c r="V117" s="69">
        <f t="shared" si="36"/>
        <v>14.814814814814815</v>
      </c>
    </row>
    <row r="118" spans="1:22" s="77" customFormat="1" x14ac:dyDescent="0.25">
      <c r="A118" s="6" t="s">
        <v>420</v>
      </c>
      <c r="B118" s="25" t="s">
        <v>591</v>
      </c>
      <c r="C118" s="12" t="str">
        <f t="shared" si="33"/>
        <v>Diorama Arts Studios: 5 Medium Rooms (Navajo, Cherokee, Chickasaw, Apache, Lavendar)</v>
      </c>
      <c r="D118" s="69">
        <f t="shared" si="34"/>
        <v>0.37393162393162394</v>
      </c>
      <c r="E118" s="13">
        <v>21.5</v>
      </c>
      <c r="F118" s="13">
        <v>29.5</v>
      </c>
      <c r="G118" s="14">
        <f t="shared" si="41"/>
        <v>634.25</v>
      </c>
      <c r="H118" s="50">
        <v>9</v>
      </c>
      <c r="I118" s="50">
        <v>6.5</v>
      </c>
      <c r="J118" s="50">
        <f t="shared" si="42"/>
        <v>58.5</v>
      </c>
      <c r="K118" s="8" t="s">
        <v>9</v>
      </c>
      <c r="L118" s="8" t="s">
        <v>21</v>
      </c>
      <c r="M118" s="8" t="s">
        <v>21</v>
      </c>
      <c r="N118" s="8" t="s">
        <v>21</v>
      </c>
      <c r="O118" s="8" t="s">
        <v>21</v>
      </c>
      <c r="P118" s="8" t="s">
        <v>21</v>
      </c>
      <c r="Q118" s="8" t="s">
        <v>21</v>
      </c>
      <c r="R118" s="71">
        <f>S118/8</f>
        <v>21.875</v>
      </c>
      <c r="S118" s="62">
        <v>175</v>
      </c>
      <c r="T118" s="71">
        <f t="shared" si="43"/>
        <v>875</v>
      </c>
      <c r="U118" s="69">
        <f t="shared" si="35"/>
        <v>2.9914529914529915</v>
      </c>
      <c r="V118" s="69">
        <f t="shared" si="36"/>
        <v>14.957264957264957</v>
      </c>
    </row>
    <row r="119" spans="1:22" s="77" customFormat="1" x14ac:dyDescent="0.25">
      <c r="A119" s="6" t="s">
        <v>710</v>
      </c>
      <c r="B119" s="25" t="s">
        <v>717</v>
      </c>
      <c r="C119" s="12" t="str">
        <f t="shared" si="33"/>
        <v>Royal Academy of Dance: Bedells</v>
      </c>
      <c r="D119" s="69">
        <f t="shared" si="34"/>
        <v>0.38527397260273971</v>
      </c>
      <c r="E119" s="23">
        <f t="shared" ref="E119:F121" si="44">H119*3.2808399</f>
        <v>20.997375360000003</v>
      </c>
      <c r="F119" s="23">
        <f t="shared" si="44"/>
        <v>47.90026254</v>
      </c>
      <c r="G119" s="23">
        <f t="shared" si="41"/>
        <v>1005.7797923949272</v>
      </c>
      <c r="H119" s="50">
        <v>6.4</v>
      </c>
      <c r="I119" s="50">
        <v>14.6</v>
      </c>
      <c r="J119" s="50">
        <f t="shared" si="42"/>
        <v>93.44</v>
      </c>
      <c r="K119" s="25" t="s">
        <v>9</v>
      </c>
      <c r="L119" s="25" t="s">
        <v>9</v>
      </c>
      <c r="M119" s="25" t="s">
        <v>9</v>
      </c>
      <c r="N119" s="25" t="s">
        <v>21</v>
      </c>
      <c r="O119" s="25" t="s">
        <v>9</v>
      </c>
      <c r="P119" s="25" t="s">
        <v>21</v>
      </c>
      <c r="Q119" s="25" t="s">
        <v>9</v>
      </c>
      <c r="R119" s="62">
        <v>36</v>
      </c>
      <c r="S119" s="71">
        <f>R119*8</f>
        <v>288</v>
      </c>
      <c r="T119" s="71">
        <f t="shared" si="43"/>
        <v>1440</v>
      </c>
      <c r="U119" s="69">
        <f t="shared" si="35"/>
        <v>3.0821917808219177</v>
      </c>
      <c r="V119" s="69">
        <f t="shared" si="36"/>
        <v>15.41095890410959</v>
      </c>
    </row>
    <row r="120" spans="1:22" s="21" customFormat="1" x14ac:dyDescent="0.25">
      <c r="A120" s="6" t="s">
        <v>710</v>
      </c>
      <c r="B120" s="25" t="s">
        <v>718</v>
      </c>
      <c r="C120" s="12" t="str">
        <f t="shared" si="33"/>
        <v>Royal Academy of Dance: Benesh</v>
      </c>
      <c r="D120" s="69">
        <f t="shared" si="34"/>
        <v>0.38527397260273971</v>
      </c>
      <c r="E120" s="23">
        <f t="shared" si="44"/>
        <v>20.997375360000003</v>
      </c>
      <c r="F120" s="23">
        <f t="shared" si="44"/>
        <v>47.90026254</v>
      </c>
      <c r="G120" s="23">
        <f t="shared" si="41"/>
        <v>1005.7797923949272</v>
      </c>
      <c r="H120" s="50">
        <v>6.4</v>
      </c>
      <c r="I120" s="50">
        <v>14.6</v>
      </c>
      <c r="J120" s="50">
        <f t="shared" si="42"/>
        <v>93.44</v>
      </c>
      <c r="K120" s="25" t="s">
        <v>9</v>
      </c>
      <c r="L120" s="25" t="s">
        <v>9</v>
      </c>
      <c r="M120" s="25" t="s">
        <v>9</v>
      </c>
      <c r="N120" s="25" t="s">
        <v>21</v>
      </c>
      <c r="O120" s="25" t="s">
        <v>9</v>
      </c>
      <c r="P120" s="25" t="s">
        <v>21</v>
      </c>
      <c r="Q120" s="25" t="s">
        <v>9</v>
      </c>
      <c r="R120" s="62">
        <v>36</v>
      </c>
      <c r="S120" s="71">
        <f>R120*8</f>
        <v>288</v>
      </c>
      <c r="T120" s="71">
        <f t="shared" si="43"/>
        <v>1440</v>
      </c>
      <c r="U120" s="69">
        <f t="shared" si="35"/>
        <v>3.0821917808219177</v>
      </c>
      <c r="V120" s="69">
        <f t="shared" si="36"/>
        <v>15.41095890410959</v>
      </c>
    </row>
    <row r="121" spans="1:22" s="21" customFormat="1" x14ac:dyDescent="0.25">
      <c r="A121" s="6" t="s">
        <v>349</v>
      </c>
      <c r="B121" s="25" t="s">
        <v>360</v>
      </c>
      <c r="C121" s="12" t="str">
        <f t="shared" si="33"/>
        <v>Rooms Above: Room 5</v>
      </c>
      <c r="D121" s="69">
        <f t="shared" si="34"/>
        <v>0.38709677419354838</v>
      </c>
      <c r="E121" s="23">
        <f t="shared" si="44"/>
        <v>50.85301845</v>
      </c>
      <c r="F121" s="23">
        <f t="shared" si="44"/>
        <v>9.8425197000000004</v>
      </c>
      <c r="G121" s="23">
        <f t="shared" si="41"/>
        <v>500.52183589858851</v>
      </c>
      <c r="H121" s="50">
        <v>15.5</v>
      </c>
      <c r="I121" s="50">
        <v>3</v>
      </c>
      <c r="J121" s="50">
        <f t="shared" si="42"/>
        <v>46.5</v>
      </c>
      <c r="K121" s="25" t="s">
        <v>21</v>
      </c>
      <c r="L121" s="25" t="s">
        <v>21</v>
      </c>
      <c r="M121" s="25" t="s">
        <v>21</v>
      </c>
      <c r="N121" s="25" t="s">
        <v>21</v>
      </c>
      <c r="O121" s="25" t="s">
        <v>21</v>
      </c>
      <c r="P121" s="25" t="s">
        <v>21</v>
      </c>
      <c r="Q121" s="25" t="s">
        <v>21</v>
      </c>
      <c r="R121" s="62">
        <v>18</v>
      </c>
      <c r="S121" s="71">
        <f>R121*8</f>
        <v>144</v>
      </c>
      <c r="T121" s="71">
        <f t="shared" si="43"/>
        <v>720</v>
      </c>
      <c r="U121" s="69">
        <f t="shared" si="35"/>
        <v>3.096774193548387</v>
      </c>
      <c r="V121" s="69">
        <f t="shared" si="36"/>
        <v>15.483870967741936</v>
      </c>
    </row>
    <row r="122" spans="1:22" x14ac:dyDescent="0.25">
      <c r="A122" s="6" t="s">
        <v>724</v>
      </c>
      <c r="B122" s="25" t="s">
        <v>731</v>
      </c>
      <c r="C122" s="12" t="str">
        <f t="shared" si="33"/>
        <v>Sadler's Wells: Space B</v>
      </c>
      <c r="D122" s="69">
        <f t="shared" si="34"/>
        <v>0.39130434782608697</v>
      </c>
      <c r="E122" s="23"/>
      <c r="F122" s="23"/>
      <c r="G122" s="23"/>
      <c r="H122" s="50">
        <v>11.5</v>
      </c>
      <c r="I122" s="50">
        <v>10</v>
      </c>
      <c r="J122" s="50">
        <f t="shared" si="42"/>
        <v>115</v>
      </c>
      <c r="K122" s="25" t="s">
        <v>9</v>
      </c>
      <c r="L122" s="25" t="s">
        <v>9</v>
      </c>
      <c r="M122" s="25" t="s">
        <v>9</v>
      </c>
      <c r="N122" s="25" t="s">
        <v>21</v>
      </c>
      <c r="O122" s="25" t="s">
        <v>9</v>
      </c>
      <c r="P122" s="25" t="s">
        <v>21</v>
      </c>
      <c r="Q122" s="25" t="s">
        <v>9</v>
      </c>
      <c r="R122" s="71">
        <f>S122/8</f>
        <v>45</v>
      </c>
      <c r="S122" s="62">
        <v>360</v>
      </c>
      <c r="T122" s="62">
        <v>1716</v>
      </c>
      <c r="U122" s="69">
        <f t="shared" si="35"/>
        <v>3.1304347826086958</v>
      </c>
      <c r="V122" s="69">
        <f t="shared" si="36"/>
        <v>14.921739130434782</v>
      </c>
    </row>
    <row r="123" spans="1:22" x14ac:dyDescent="0.25">
      <c r="A123" s="6" t="s">
        <v>724</v>
      </c>
      <c r="B123" s="25" t="s">
        <v>732</v>
      </c>
      <c r="C123" s="12" t="str">
        <f t="shared" si="33"/>
        <v>Sadler's Wells: Space C</v>
      </c>
      <c r="D123" s="69">
        <f t="shared" si="34"/>
        <v>0.39130434782608697</v>
      </c>
      <c r="E123" s="23"/>
      <c r="F123" s="23"/>
      <c r="G123" s="23"/>
      <c r="H123" s="50">
        <v>11.5</v>
      </c>
      <c r="I123" s="50">
        <v>10</v>
      </c>
      <c r="J123" s="50">
        <f t="shared" si="42"/>
        <v>115</v>
      </c>
      <c r="K123" s="25" t="s">
        <v>9</v>
      </c>
      <c r="L123" s="25" t="s">
        <v>9</v>
      </c>
      <c r="M123" s="25" t="s">
        <v>9</v>
      </c>
      <c r="N123" s="25" t="s">
        <v>21</v>
      </c>
      <c r="O123" s="25" t="s">
        <v>9</v>
      </c>
      <c r="P123" s="25" t="s">
        <v>21</v>
      </c>
      <c r="Q123" s="25" t="s">
        <v>9</v>
      </c>
      <c r="R123" s="71">
        <f>S123/8</f>
        <v>45</v>
      </c>
      <c r="S123" s="62">
        <v>360</v>
      </c>
      <c r="T123" s="62">
        <v>1716</v>
      </c>
      <c r="U123" s="69">
        <f t="shared" si="35"/>
        <v>3.1304347826086958</v>
      </c>
      <c r="V123" s="69">
        <f t="shared" si="36"/>
        <v>14.921739130434782</v>
      </c>
    </row>
    <row r="124" spans="1:22" x14ac:dyDescent="0.25">
      <c r="A124" s="21" t="s">
        <v>247</v>
      </c>
      <c r="B124" s="12" t="s">
        <v>254</v>
      </c>
      <c r="C124" s="12" t="str">
        <f t="shared" si="33"/>
        <v>London Bubble: Studio Space</v>
      </c>
      <c r="D124" s="69">
        <f t="shared" si="34"/>
        <v>0.39707419017763845</v>
      </c>
      <c r="E124" s="23">
        <f t="shared" ref="E124:F127" si="45">H124*3.2808399</f>
        <v>32.480315010000005</v>
      </c>
      <c r="F124" s="23">
        <f t="shared" si="45"/>
        <v>19.028871420000002</v>
      </c>
      <c r="G124" s="17">
        <f>E124*F124</f>
        <v>618.06373800638619</v>
      </c>
      <c r="H124" s="37">
        <v>9.9</v>
      </c>
      <c r="I124" s="37">
        <v>5.8</v>
      </c>
      <c r="J124" s="37">
        <f t="shared" si="42"/>
        <v>57.42</v>
      </c>
      <c r="K124" s="12" t="s">
        <v>9</v>
      </c>
      <c r="L124" s="12" t="s">
        <v>21</v>
      </c>
      <c r="M124" s="12" t="s">
        <v>21</v>
      </c>
      <c r="N124" s="12" t="s">
        <v>21</v>
      </c>
      <c r="O124" s="12" t="s">
        <v>21</v>
      </c>
      <c r="P124" s="12" t="s">
        <v>21</v>
      </c>
      <c r="Q124" s="12" t="s">
        <v>21</v>
      </c>
      <c r="R124" s="74">
        <f>1.2*19</f>
        <v>22.8</v>
      </c>
      <c r="S124" s="74">
        <f>1.2*87</f>
        <v>104.39999999999999</v>
      </c>
      <c r="T124" s="74">
        <f>1.2*332</f>
        <v>398.4</v>
      </c>
      <c r="U124" s="69">
        <f t="shared" si="35"/>
        <v>1.8181818181818179</v>
      </c>
      <c r="V124" s="69">
        <f t="shared" si="36"/>
        <v>6.9383490073145238</v>
      </c>
    </row>
    <row r="125" spans="1:22" x14ac:dyDescent="0.25">
      <c r="A125" s="6" t="s">
        <v>28</v>
      </c>
      <c r="B125" s="8" t="s">
        <v>102</v>
      </c>
      <c r="C125" s="12" t="str">
        <f t="shared" si="33"/>
        <v>3 Mills Studios: Studio 4</v>
      </c>
      <c r="D125" s="69">
        <f t="shared" si="34"/>
        <v>0.39727943046020853</v>
      </c>
      <c r="E125" s="13">
        <f t="shared" si="45"/>
        <v>33.661417374000003</v>
      </c>
      <c r="F125" s="13">
        <f t="shared" si="45"/>
        <v>22.637795310000001</v>
      </c>
      <c r="G125" s="14">
        <f>E125*F125</f>
        <v>762.02027635708987</v>
      </c>
      <c r="H125" s="50">
        <v>10.26</v>
      </c>
      <c r="I125" s="50">
        <v>6.9</v>
      </c>
      <c r="J125" s="50">
        <f t="shared" si="42"/>
        <v>70.793999999999997</v>
      </c>
      <c r="K125" s="8" t="s">
        <v>21</v>
      </c>
      <c r="L125" s="8" t="s">
        <v>21</v>
      </c>
      <c r="M125" s="8" t="s">
        <v>21</v>
      </c>
      <c r="N125" s="8" t="s">
        <v>21</v>
      </c>
      <c r="O125" s="8" t="s">
        <v>21</v>
      </c>
      <c r="P125" s="57" t="s">
        <v>21</v>
      </c>
      <c r="Q125" s="25" t="s">
        <v>21</v>
      </c>
      <c r="R125" s="67">
        <f>S125/8</f>
        <v>28.125</v>
      </c>
      <c r="S125" s="68">
        <v>225</v>
      </c>
      <c r="T125" s="68">
        <v>900</v>
      </c>
      <c r="U125" s="69">
        <f t="shared" si="35"/>
        <v>3.1782354436816682</v>
      </c>
      <c r="V125" s="69">
        <f t="shared" si="36"/>
        <v>12.712941774726673</v>
      </c>
    </row>
    <row r="126" spans="1:22" x14ac:dyDescent="0.25">
      <c r="A126" s="6" t="s">
        <v>361</v>
      </c>
      <c r="B126" s="25" t="s">
        <v>375</v>
      </c>
      <c r="C126" s="12" t="str">
        <f t="shared" si="33"/>
        <v>RADA: Sarah Siddons</v>
      </c>
      <c r="D126" s="69">
        <f t="shared" si="34"/>
        <v>0.39735976511622773</v>
      </c>
      <c r="E126" s="23">
        <f t="shared" si="45"/>
        <v>30.643044666000002</v>
      </c>
      <c r="F126" s="23">
        <f t="shared" si="45"/>
        <v>31.824147029999999</v>
      </c>
      <c r="G126" s="23">
        <f>E126*F126</f>
        <v>975.18875889764126</v>
      </c>
      <c r="H126" s="50">
        <v>9.34</v>
      </c>
      <c r="I126" s="50">
        <v>9.6999999999999993</v>
      </c>
      <c r="J126" s="50">
        <f t="shared" si="42"/>
        <v>90.597999999999999</v>
      </c>
      <c r="K126" s="8" t="s">
        <v>21</v>
      </c>
      <c r="L126" s="8" t="s">
        <v>21</v>
      </c>
      <c r="M126" s="8" t="s">
        <v>9</v>
      </c>
      <c r="N126" s="8" t="s">
        <v>21</v>
      </c>
      <c r="O126" s="8" t="s">
        <v>9</v>
      </c>
      <c r="P126" s="8" t="s">
        <v>9</v>
      </c>
      <c r="Q126" s="8" t="s">
        <v>21</v>
      </c>
      <c r="R126" s="62">
        <v>36</v>
      </c>
      <c r="S126" s="62">
        <v>264</v>
      </c>
      <c r="T126" s="71">
        <f>S126*5</f>
        <v>1320</v>
      </c>
      <c r="U126" s="69">
        <f t="shared" si="35"/>
        <v>2.9139716108523368</v>
      </c>
      <c r="V126" s="69">
        <f t="shared" si="36"/>
        <v>14.569858054261683</v>
      </c>
    </row>
    <row r="127" spans="1:22" x14ac:dyDescent="0.25">
      <c r="A127" s="21" t="s">
        <v>331</v>
      </c>
      <c r="B127" s="12" t="s">
        <v>336</v>
      </c>
      <c r="C127" s="12" t="str">
        <f t="shared" si="33"/>
        <v>Pineapple: Studio 7</v>
      </c>
      <c r="D127" s="69">
        <f t="shared" si="34"/>
        <v>0.39999999999999997</v>
      </c>
      <c r="E127" s="23">
        <f t="shared" si="45"/>
        <v>62.335958099999999</v>
      </c>
      <c r="F127" s="23">
        <f t="shared" si="45"/>
        <v>29.527559100000001</v>
      </c>
      <c r="G127" s="23">
        <f>E127*F127</f>
        <v>1840.6286868528737</v>
      </c>
      <c r="H127" s="37">
        <v>19</v>
      </c>
      <c r="I127" s="37">
        <v>9</v>
      </c>
      <c r="J127" s="37">
        <f t="shared" si="42"/>
        <v>171</v>
      </c>
      <c r="K127" s="12" t="s">
        <v>21</v>
      </c>
      <c r="L127" s="12" t="s">
        <v>21</v>
      </c>
      <c r="M127" s="12" t="s">
        <v>9</v>
      </c>
      <c r="N127" s="12" t="s">
        <v>21</v>
      </c>
      <c r="O127" s="12" t="s">
        <v>9</v>
      </c>
      <c r="P127" s="12" t="s">
        <v>9</v>
      </c>
      <c r="Q127" s="12" t="s">
        <v>9</v>
      </c>
      <c r="R127" s="62">
        <v>68.399999999999991</v>
      </c>
      <c r="S127" s="71">
        <f>R127*8</f>
        <v>547.19999999999993</v>
      </c>
      <c r="T127" s="71">
        <f>S127*5</f>
        <v>2735.9999999999995</v>
      </c>
      <c r="U127" s="69">
        <f t="shared" si="35"/>
        <v>3.1999999999999997</v>
      </c>
      <c r="V127" s="69">
        <f t="shared" si="36"/>
        <v>15.999999999999998</v>
      </c>
    </row>
    <row r="128" spans="1:22" x14ac:dyDescent="0.25">
      <c r="A128" s="21" t="s">
        <v>656</v>
      </c>
      <c r="B128" s="21" t="s">
        <v>662</v>
      </c>
      <c r="C128" s="12" t="str">
        <f t="shared" si="33"/>
        <v>Omnibus: Greene Room</v>
      </c>
      <c r="D128" s="69">
        <f t="shared" si="34"/>
        <v>0.40015243902439029</v>
      </c>
      <c r="E128" s="23"/>
      <c r="F128" s="23"/>
      <c r="G128" s="23"/>
      <c r="H128" s="51">
        <v>8.1999999999999993</v>
      </c>
      <c r="I128" s="51">
        <v>8</v>
      </c>
      <c r="J128" s="51">
        <f t="shared" si="42"/>
        <v>65.599999999999994</v>
      </c>
      <c r="K128" s="21" t="s">
        <v>9</v>
      </c>
      <c r="L128" s="21" t="s">
        <v>21</v>
      </c>
      <c r="M128" s="21" t="s">
        <v>9</v>
      </c>
      <c r="N128" s="21" t="s">
        <v>9</v>
      </c>
      <c r="O128" s="21" t="s">
        <v>21</v>
      </c>
      <c r="P128" s="21" t="s">
        <v>9</v>
      </c>
      <c r="Q128" s="21" t="s">
        <v>21</v>
      </c>
      <c r="R128" s="73">
        <f>S128/8</f>
        <v>26.25</v>
      </c>
      <c r="S128" s="74">
        <v>210</v>
      </c>
      <c r="T128" s="74">
        <v>850</v>
      </c>
      <c r="U128" s="69">
        <f t="shared" si="35"/>
        <v>3.2012195121951224</v>
      </c>
      <c r="V128" s="69">
        <f t="shared" si="36"/>
        <v>12.957317073170733</v>
      </c>
    </row>
    <row r="129" spans="1:22" x14ac:dyDescent="0.25">
      <c r="A129" s="21" t="s">
        <v>331</v>
      </c>
      <c r="B129" s="12" t="s">
        <v>337</v>
      </c>
      <c r="C129" s="12" t="str">
        <f t="shared" si="33"/>
        <v>Pineapple: Studio 9</v>
      </c>
      <c r="D129" s="69">
        <f t="shared" si="34"/>
        <v>0.40615384615384614</v>
      </c>
      <c r="E129" s="23">
        <f t="shared" ref="E129:F132" si="46">H129*3.2808399</f>
        <v>32.808399000000001</v>
      </c>
      <c r="F129" s="23">
        <f t="shared" si="46"/>
        <v>42.650918700000005</v>
      </c>
      <c r="G129" s="23">
        <f t="shared" ref="G129:G134" si="47">E129*F129</f>
        <v>1399.3083584261615</v>
      </c>
      <c r="H129" s="37">
        <v>10</v>
      </c>
      <c r="I129" s="37">
        <v>13</v>
      </c>
      <c r="J129" s="37">
        <f t="shared" si="42"/>
        <v>130</v>
      </c>
      <c r="K129" s="12" t="s">
        <v>21</v>
      </c>
      <c r="L129" s="12" t="s">
        <v>21</v>
      </c>
      <c r="M129" s="12" t="s">
        <v>9</v>
      </c>
      <c r="N129" s="12" t="s">
        <v>21</v>
      </c>
      <c r="O129" s="12" t="s">
        <v>9</v>
      </c>
      <c r="P129" s="12" t="s">
        <v>9</v>
      </c>
      <c r="Q129" s="12" t="s">
        <v>9</v>
      </c>
      <c r="R129" s="62">
        <v>52.8</v>
      </c>
      <c r="S129" s="71">
        <f>R129*8</f>
        <v>422.4</v>
      </c>
      <c r="T129" s="71">
        <f>S129*5</f>
        <v>2112</v>
      </c>
      <c r="U129" s="69">
        <f t="shared" si="35"/>
        <v>3.2492307692307691</v>
      </c>
      <c r="V129" s="69">
        <f t="shared" si="36"/>
        <v>16.246153846153845</v>
      </c>
    </row>
    <row r="130" spans="1:22" x14ac:dyDescent="0.25">
      <c r="A130" s="21" t="s">
        <v>331</v>
      </c>
      <c r="B130" s="12" t="s">
        <v>338</v>
      </c>
      <c r="C130" s="12" t="str">
        <f t="shared" ref="C130:C159" si="48">A130&amp;": "&amp;B130</f>
        <v>Pineapple: Studio 12</v>
      </c>
      <c r="D130" s="69">
        <f t="shared" ref="D130:D159" si="49">R130/J130</f>
        <v>0.40615384615384614</v>
      </c>
      <c r="E130" s="23">
        <f t="shared" si="46"/>
        <v>32.808399000000001</v>
      </c>
      <c r="F130" s="23">
        <f t="shared" si="46"/>
        <v>42.650918700000005</v>
      </c>
      <c r="G130" s="23">
        <f t="shared" si="47"/>
        <v>1399.3083584261615</v>
      </c>
      <c r="H130" s="37">
        <v>10</v>
      </c>
      <c r="I130" s="37">
        <v>13</v>
      </c>
      <c r="J130" s="37">
        <f t="shared" si="42"/>
        <v>130</v>
      </c>
      <c r="K130" s="12" t="s">
        <v>21</v>
      </c>
      <c r="L130" s="12" t="s">
        <v>21</v>
      </c>
      <c r="M130" s="12" t="s">
        <v>9</v>
      </c>
      <c r="N130" s="12" t="s">
        <v>21</v>
      </c>
      <c r="O130" s="12" t="s">
        <v>9</v>
      </c>
      <c r="P130" s="12" t="s">
        <v>9</v>
      </c>
      <c r="Q130" s="12" t="s">
        <v>9</v>
      </c>
      <c r="R130" s="62">
        <v>52.8</v>
      </c>
      <c r="S130" s="71">
        <f>R130*8</f>
        <v>422.4</v>
      </c>
      <c r="T130" s="71">
        <f>S130*5</f>
        <v>2112</v>
      </c>
      <c r="U130" s="69">
        <f t="shared" ref="U130:U159" si="50">S130/J130</f>
        <v>3.2492307692307691</v>
      </c>
      <c r="V130" s="69">
        <f t="shared" ref="V130:V159" si="51">T130/J130</f>
        <v>16.246153846153845</v>
      </c>
    </row>
    <row r="131" spans="1:22" x14ac:dyDescent="0.25">
      <c r="A131" s="21" t="s">
        <v>218</v>
      </c>
      <c r="B131" s="12" t="s">
        <v>226</v>
      </c>
      <c r="C131" s="12" t="str">
        <f t="shared" si="48"/>
        <v>Jacksons Lane: Space 5</v>
      </c>
      <c r="D131" s="69">
        <f t="shared" si="49"/>
        <v>0.40816326530612246</v>
      </c>
      <c r="E131" s="23">
        <f t="shared" si="46"/>
        <v>22.965879300000001</v>
      </c>
      <c r="F131" s="23">
        <f t="shared" si="46"/>
        <v>22.965879300000001</v>
      </c>
      <c r="G131" s="17">
        <f t="shared" si="47"/>
        <v>527.43161202216857</v>
      </c>
      <c r="H131" s="37">
        <v>7</v>
      </c>
      <c r="I131" s="37">
        <v>7</v>
      </c>
      <c r="J131" s="37">
        <f t="shared" si="42"/>
        <v>49</v>
      </c>
      <c r="K131" s="12" t="s">
        <v>21</v>
      </c>
      <c r="L131" s="12" t="s">
        <v>21</v>
      </c>
      <c r="M131" s="12" t="s">
        <v>21</v>
      </c>
      <c r="N131" s="12" t="s">
        <v>21</v>
      </c>
      <c r="O131" s="12" t="s">
        <v>21</v>
      </c>
      <c r="P131" s="12" t="s">
        <v>21</v>
      </c>
      <c r="Q131" s="12" t="s">
        <v>21</v>
      </c>
      <c r="R131" s="74">
        <v>20</v>
      </c>
      <c r="S131" s="73">
        <f>R131*8</f>
        <v>160</v>
      </c>
      <c r="T131" s="73">
        <f>S131*5</f>
        <v>800</v>
      </c>
      <c r="U131" s="69">
        <f t="shared" si="50"/>
        <v>3.2653061224489797</v>
      </c>
      <c r="V131" s="69">
        <f t="shared" si="51"/>
        <v>16.326530612244898</v>
      </c>
    </row>
    <row r="132" spans="1:22" x14ac:dyDescent="0.25">
      <c r="A132" s="6" t="s">
        <v>432</v>
      </c>
      <c r="B132" s="25" t="s">
        <v>678</v>
      </c>
      <c r="C132" s="12" t="str">
        <f t="shared" si="48"/>
        <v>Pleasance Theatre: New Room</v>
      </c>
      <c r="D132" s="69">
        <f t="shared" si="49"/>
        <v>0.40909090909090912</v>
      </c>
      <c r="E132" s="13">
        <f t="shared" si="46"/>
        <v>18.044619449999999</v>
      </c>
      <c r="F132" s="13">
        <f t="shared" si="46"/>
        <v>19.685039400000001</v>
      </c>
      <c r="G132" s="14">
        <f t="shared" si="47"/>
        <v>355.20904483125634</v>
      </c>
      <c r="H132" s="50">
        <v>5.5</v>
      </c>
      <c r="I132" s="50">
        <v>6</v>
      </c>
      <c r="J132" s="50">
        <f t="shared" si="42"/>
        <v>33</v>
      </c>
      <c r="K132" s="8" t="s">
        <v>21</v>
      </c>
      <c r="L132" s="8" t="s">
        <v>21</v>
      </c>
      <c r="M132" s="8" t="s">
        <v>21</v>
      </c>
      <c r="N132" s="8" t="s">
        <v>21</v>
      </c>
      <c r="O132" s="8" t="s">
        <v>21</v>
      </c>
      <c r="P132" s="8" t="s">
        <v>21</v>
      </c>
      <c r="Q132" s="8" t="s">
        <v>21</v>
      </c>
      <c r="R132" s="71">
        <f>S132/8</f>
        <v>13.5</v>
      </c>
      <c r="S132" s="62">
        <f>90*1.2</f>
        <v>108</v>
      </c>
      <c r="T132" s="62">
        <f>1.2*420</f>
        <v>504</v>
      </c>
      <c r="U132" s="69">
        <f t="shared" si="50"/>
        <v>3.2727272727272729</v>
      </c>
      <c r="V132" s="69">
        <f t="shared" si="51"/>
        <v>15.272727272727273</v>
      </c>
    </row>
    <row r="133" spans="1:22" s="25" customFormat="1" x14ac:dyDescent="0.25">
      <c r="A133" s="6" t="s">
        <v>420</v>
      </c>
      <c r="B133" s="25" t="s">
        <v>589</v>
      </c>
      <c r="C133" s="12" t="str">
        <f t="shared" si="48"/>
        <v>Diorama Arts Studios: Sunrise Room</v>
      </c>
      <c r="D133" s="69">
        <f t="shared" si="49"/>
        <v>0.41176470588235292</v>
      </c>
      <c r="E133" s="13">
        <v>33</v>
      </c>
      <c r="F133" s="13">
        <f>I133*3.2808399</f>
        <v>27.887139150000003</v>
      </c>
      <c r="G133" s="14">
        <f t="shared" si="47"/>
        <v>920.27559195000015</v>
      </c>
      <c r="H133" s="50">
        <v>10</v>
      </c>
      <c r="I133" s="50">
        <v>8.5</v>
      </c>
      <c r="J133" s="50">
        <f t="shared" si="42"/>
        <v>85</v>
      </c>
      <c r="K133" s="8" t="s">
        <v>9</v>
      </c>
      <c r="L133" s="8" t="s">
        <v>21</v>
      </c>
      <c r="M133" s="8" t="s">
        <v>21</v>
      </c>
      <c r="N133" s="8" t="s">
        <v>21</v>
      </c>
      <c r="O133" s="8" t="s">
        <v>21</v>
      </c>
      <c r="P133" s="8" t="s">
        <v>21</v>
      </c>
      <c r="Q133" s="8" t="s">
        <v>21</v>
      </c>
      <c r="R133" s="71">
        <f>S133/8</f>
        <v>35</v>
      </c>
      <c r="S133" s="62">
        <v>280</v>
      </c>
      <c r="T133" s="71">
        <f>S133*5</f>
        <v>1400</v>
      </c>
      <c r="U133" s="69">
        <f t="shared" si="50"/>
        <v>3.2941176470588234</v>
      </c>
      <c r="V133" s="69">
        <f t="shared" si="51"/>
        <v>16.470588235294116</v>
      </c>
    </row>
    <row r="134" spans="1:22" s="8" customFormat="1" x14ac:dyDescent="0.25">
      <c r="A134" s="12" t="s">
        <v>58</v>
      </c>
      <c r="B134" s="12" t="s">
        <v>101</v>
      </c>
      <c r="C134" s="12" t="str">
        <f t="shared" si="48"/>
        <v>Actors Temple: Studio 2</v>
      </c>
      <c r="D134" s="69">
        <f t="shared" si="49"/>
        <v>0.41783003657241741</v>
      </c>
      <c r="E134" s="12">
        <v>14</v>
      </c>
      <c r="F134" s="12">
        <v>31</v>
      </c>
      <c r="G134" s="17">
        <f t="shared" si="47"/>
        <v>434</v>
      </c>
      <c r="H134" s="37">
        <v>4.3099999999999996</v>
      </c>
      <c r="I134" s="37">
        <v>9.44</v>
      </c>
      <c r="J134" s="37">
        <f t="shared" si="42"/>
        <v>40.686399999999992</v>
      </c>
      <c r="K134" s="12" t="s">
        <v>21</v>
      </c>
      <c r="L134" s="12" t="s">
        <v>9</v>
      </c>
      <c r="M134" s="12" t="s">
        <v>21</v>
      </c>
      <c r="N134" s="12" t="s">
        <v>21</v>
      </c>
      <c r="O134" s="12" t="s">
        <v>21</v>
      </c>
      <c r="P134" s="12" t="s">
        <v>21</v>
      </c>
      <c r="Q134" s="12" t="s">
        <v>21</v>
      </c>
      <c r="R134" s="74">
        <v>17</v>
      </c>
      <c r="S134" s="74">
        <v>128</v>
      </c>
      <c r="T134" s="73">
        <f>S134*5</f>
        <v>640</v>
      </c>
      <c r="U134" s="69">
        <f t="shared" si="50"/>
        <v>3.1460143930158488</v>
      </c>
      <c r="V134" s="69">
        <f t="shared" si="51"/>
        <v>15.730071965079244</v>
      </c>
    </row>
    <row r="135" spans="1:22" s="8" customFormat="1" x14ac:dyDescent="0.25">
      <c r="A135" s="6" t="s">
        <v>735</v>
      </c>
      <c r="B135" s="25" t="s">
        <v>741</v>
      </c>
      <c r="C135" s="12" t="str">
        <f t="shared" si="48"/>
        <v>Dominion Theatre: The Studio</v>
      </c>
      <c r="D135" s="69">
        <f t="shared" si="49"/>
        <v>0.4208754208754209</v>
      </c>
      <c r="E135" s="13"/>
      <c r="F135" s="13"/>
      <c r="G135" s="14"/>
      <c r="H135" s="50">
        <v>16.2</v>
      </c>
      <c r="I135" s="50">
        <v>12.1</v>
      </c>
      <c r="J135" s="50">
        <f t="shared" si="42"/>
        <v>196.01999999999998</v>
      </c>
      <c r="K135" s="8" t="s">
        <v>9</v>
      </c>
      <c r="L135" s="8" t="s">
        <v>9</v>
      </c>
      <c r="M135" s="8" t="s">
        <v>9</v>
      </c>
      <c r="N135" s="8" t="s">
        <v>9</v>
      </c>
      <c r="O135" s="8" t="s">
        <v>9</v>
      </c>
      <c r="P135" s="8" t="s">
        <v>9</v>
      </c>
      <c r="Q135" s="8" t="s">
        <v>9</v>
      </c>
      <c r="R135" s="62">
        <f>S135/8</f>
        <v>82.5</v>
      </c>
      <c r="S135" s="62">
        <f>550*1.2</f>
        <v>660</v>
      </c>
      <c r="T135" s="71">
        <f>S135*5</f>
        <v>3300</v>
      </c>
      <c r="U135" s="69">
        <f t="shared" si="50"/>
        <v>3.3670033670033672</v>
      </c>
      <c r="V135" s="69">
        <f t="shared" si="51"/>
        <v>16.835016835016837</v>
      </c>
    </row>
    <row r="136" spans="1:22" s="25" customFormat="1" x14ac:dyDescent="0.25">
      <c r="A136" s="6" t="s">
        <v>432</v>
      </c>
      <c r="B136" s="25" t="s">
        <v>436</v>
      </c>
      <c r="C136" s="12" t="str">
        <f t="shared" si="48"/>
        <v>Pleasance Theatre: White Room</v>
      </c>
      <c r="D136" s="69">
        <f t="shared" si="49"/>
        <v>0.421875</v>
      </c>
      <c r="E136" s="13">
        <f t="shared" ref="E136:F141" si="52">H136*3.2808399</f>
        <v>26.246719200000001</v>
      </c>
      <c r="F136" s="13">
        <f t="shared" si="52"/>
        <v>13.123359600000001</v>
      </c>
      <c r="G136" s="14">
        <f t="shared" ref="G136:G141" si="53">E136*F136</f>
        <v>344.44513438182435</v>
      </c>
      <c r="H136" s="50">
        <v>8</v>
      </c>
      <c r="I136" s="50">
        <v>4</v>
      </c>
      <c r="J136" s="50">
        <f t="shared" si="42"/>
        <v>32</v>
      </c>
      <c r="K136" s="8" t="s">
        <v>21</v>
      </c>
      <c r="L136" s="8" t="s">
        <v>21</v>
      </c>
      <c r="M136" s="8" t="s">
        <v>21</v>
      </c>
      <c r="N136" s="8" t="s">
        <v>21</v>
      </c>
      <c r="O136" s="8" t="s">
        <v>21</v>
      </c>
      <c r="P136" s="8" t="s">
        <v>21</v>
      </c>
      <c r="Q136" s="8" t="s">
        <v>21</v>
      </c>
      <c r="R136" s="71">
        <f>S136/8</f>
        <v>13.5</v>
      </c>
      <c r="S136" s="62">
        <f>90*1.2</f>
        <v>108</v>
      </c>
      <c r="T136" s="62">
        <f>420*1.2</f>
        <v>504</v>
      </c>
      <c r="U136" s="69">
        <f t="shared" si="50"/>
        <v>3.375</v>
      </c>
      <c r="V136" s="69">
        <f t="shared" si="51"/>
        <v>15.75</v>
      </c>
    </row>
    <row r="137" spans="1:22" s="8" customFormat="1" x14ac:dyDescent="0.25">
      <c r="A137" s="21" t="s">
        <v>331</v>
      </c>
      <c r="B137" s="12" t="s">
        <v>163</v>
      </c>
      <c r="C137" s="12" t="str">
        <f t="shared" si="48"/>
        <v>Pineapple: Studio 11</v>
      </c>
      <c r="D137" s="69">
        <f t="shared" si="49"/>
        <v>0.42222222222222217</v>
      </c>
      <c r="E137" s="23">
        <f t="shared" si="52"/>
        <v>59.055118200000003</v>
      </c>
      <c r="F137" s="23">
        <f t="shared" si="52"/>
        <v>29.527559100000001</v>
      </c>
      <c r="G137" s="23">
        <f t="shared" si="53"/>
        <v>1743.7534928079858</v>
      </c>
      <c r="H137" s="37">
        <v>18</v>
      </c>
      <c r="I137" s="37">
        <v>9</v>
      </c>
      <c r="J137" s="37">
        <f t="shared" si="42"/>
        <v>162</v>
      </c>
      <c r="K137" s="12" t="s">
        <v>21</v>
      </c>
      <c r="L137" s="12" t="s">
        <v>21</v>
      </c>
      <c r="M137" s="12" t="s">
        <v>9</v>
      </c>
      <c r="N137" s="12" t="s">
        <v>21</v>
      </c>
      <c r="O137" s="12" t="s">
        <v>9</v>
      </c>
      <c r="P137" s="12" t="s">
        <v>9</v>
      </c>
      <c r="Q137" s="12" t="s">
        <v>9</v>
      </c>
      <c r="R137" s="62">
        <v>68.399999999999991</v>
      </c>
      <c r="S137" s="71">
        <f>R137*8</f>
        <v>547.19999999999993</v>
      </c>
      <c r="T137" s="71">
        <f>S137*5</f>
        <v>2735.9999999999995</v>
      </c>
      <c r="U137" s="69">
        <f t="shared" si="50"/>
        <v>3.3777777777777773</v>
      </c>
      <c r="V137" s="69">
        <f t="shared" si="51"/>
        <v>16.888888888888886</v>
      </c>
    </row>
    <row r="138" spans="1:22" s="8" customFormat="1" x14ac:dyDescent="0.25">
      <c r="A138" s="6" t="s">
        <v>757</v>
      </c>
      <c r="B138" s="6" t="s">
        <v>757</v>
      </c>
      <c r="C138" s="21" t="str">
        <f t="shared" si="48"/>
        <v>Anonymous: Anonymous</v>
      </c>
      <c r="D138" s="65">
        <f t="shared" si="49"/>
        <v>0.43115837884449554</v>
      </c>
      <c r="E138" s="13">
        <f t="shared" si="52"/>
        <v>32.152231020000002</v>
      </c>
      <c r="F138" s="13">
        <f t="shared" si="52"/>
        <v>23.293963290000001</v>
      </c>
      <c r="G138" s="54">
        <f t="shared" si="53"/>
        <v>748.95288907147938</v>
      </c>
      <c r="H138" s="51">
        <v>9.8000000000000007</v>
      </c>
      <c r="I138" s="51">
        <v>7.1</v>
      </c>
      <c r="J138" s="51">
        <f t="shared" si="42"/>
        <v>69.58</v>
      </c>
      <c r="K138" s="25" t="s">
        <v>21</v>
      </c>
      <c r="L138" s="25" t="s">
        <v>21</v>
      </c>
      <c r="M138" s="25" t="s">
        <v>21</v>
      </c>
      <c r="N138" s="25" t="s">
        <v>21</v>
      </c>
      <c r="O138" s="25" t="s">
        <v>21</v>
      </c>
      <c r="P138" s="25" t="s">
        <v>21</v>
      </c>
      <c r="Q138" s="25" t="s">
        <v>21</v>
      </c>
      <c r="R138" s="62">
        <v>30</v>
      </c>
      <c r="S138" s="62">
        <v>162</v>
      </c>
      <c r="T138" s="62">
        <v>720</v>
      </c>
      <c r="U138" s="65">
        <f t="shared" si="50"/>
        <v>2.3282552457602761</v>
      </c>
      <c r="V138" s="65">
        <f t="shared" si="51"/>
        <v>10.347801092267893</v>
      </c>
    </row>
    <row r="139" spans="1:22" s="8" customFormat="1" x14ac:dyDescent="0.25">
      <c r="A139" s="21" t="s">
        <v>207</v>
      </c>
      <c r="B139" s="21" t="s">
        <v>108</v>
      </c>
      <c r="C139" s="12" t="str">
        <f t="shared" si="48"/>
        <v>Holy Innocents Church: Lower Hall</v>
      </c>
      <c r="D139" s="69">
        <f t="shared" si="49"/>
        <v>0.4329004329004329</v>
      </c>
      <c r="E139" s="23">
        <f t="shared" si="52"/>
        <v>25.262467230000002</v>
      </c>
      <c r="F139" s="23">
        <f t="shared" si="52"/>
        <v>24.606299249999999</v>
      </c>
      <c r="G139" s="23">
        <f t="shared" si="53"/>
        <v>621.61582845469866</v>
      </c>
      <c r="H139" s="51">
        <v>7.7</v>
      </c>
      <c r="I139" s="51">
        <v>7.5</v>
      </c>
      <c r="J139" s="37">
        <f t="shared" si="42"/>
        <v>57.75</v>
      </c>
      <c r="K139" s="21" t="s">
        <v>586</v>
      </c>
      <c r="L139" s="21" t="s">
        <v>21</v>
      </c>
      <c r="M139" s="21" t="s">
        <v>21</v>
      </c>
      <c r="N139" s="21" t="s">
        <v>21</v>
      </c>
      <c r="O139" s="21" t="s">
        <v>21</v>
      </c>
      <c r="P139" s="21" t="s">
        <v>9</v>
      </c>
      <c r="Q139" s="21" t="s">
        <v>21</v>
      </c>
      <c r="R139" s="74">
        <v>25</v>
      </c>
      <c r="S139" s="74">
        <v>160</v>
      </c>
      <c r="T139" s="73">
        <f>S139*5</f>
        <v>800</v>
      </c>
      <c r="U139" s="69">
        <f t="shared" si="50"/>
        <v>2.7705627705627704</v>
      </c>
      <c r="V139" s="69">
        <f t="shared" si="51"/>
        <v>13.852813852813853</v>
      </c>
    </row>
    <row r="140" spans="1:22" s="8" customFormat="1" x14ac:dyDescent="0.25">
      <c r="A140" s="6" t="s">
        <v>361</v>
      </c>
      <c r="B140" s="25" t="s">
        <v>376</v>
      </c>
      <c r="C140" s="12" t="str">
        <f t="shared" si="48"/>
        <v>RADA: David Garrick</v>
      </c>
      <c r="D140" s="69">
        <f t="shared" si="49"/>
        <v>0.44063647490820074</v>
      </c>
      <c r="E140" s="23">
        <f t="shared" si="52"/>
        <v>28.215223139999999</v>
      </c>
      <c r="F140" s="23">
        <f t="shared" si="52"/>
        <v>31.16797905</v>
      </c>
      <c r="G140" s="23">
        <f t="shared" si="53"/>
        <v>879.41148371859515</v>
      </c>
      <c r="H140" s="50">
        <v>8.6</v>
      </c>
      <c r="I140" s="50">
        <v>9.5</v>
      </c>
      <c r="J140" s="50">
        <f t="shared" si="42"/>
        <v>81.7</v>
      </c>
      <c r="K140" s="8" t="s">
        <v>21</v>
      </c>
      <c r="L140" s="8" t="s">
        <v>21</v>
      </c>
      <c r="M140" s="8" t="s">
        <v>9</v>
      </c>
      <c r="N140" s="8" t="s">
        <v>21</v>
      </c>
      <c r="O140" s="8" t="s">
        <v>21</v>
      </c>
      <c r="P140" s="8" t="s">
        <v>9</v>
      </c>
      <c r="Q140" s="8" t="s">
        <v>21</v>
      </c>
      <c r="R140" s="62">
        <v>36</v>
      </c>
      <c r="S140" s="62">
        <v>264</v>
      </c>
      <c r="T140" s="71">
        <f>S140*5</f>
        <v>1320</v>
      </c>
      <c r="U140" s="69">
        <f t="shared" si="50"/>
        <v>3.2313341493268051</v>
      </c>
      <c r="V140" s="69">
        <f t="shared" si="51"/>
        <v>16.156670746634028</v>
      </c>
    </row>
    <row r="141" spans="1:22" s="8" customFormat="1" x14ac:dyDescent="0.25">
      <c r="A141" s="6" t="s">
        <v>361</v>
      </c>
      <c r="B141" s="25" t="s">
        <v>372</v>
      </c>
      <c r="C141" s="12" t="str">
        <f t="shared" si="48"/>
        <v>RADA: Henry Irving</v>
      </c>
      <c r="D141" s="69">
        <f t="shared" si="49"/>
        <v>0.44714942243199601</v>
      </c>
      <c r="E141" s="23">
        <f t="shared" si="52"/>
        <v>27.230971170000004</v>
      </c>
      <c r="F141" s="23">
        <f t="shared" si="52"/>
        <v>31.824147029999999</v>
      </c>
      <c r="G141" s="23">
        <f t="shared" si="53"/>
        <v>866.60243028377124</v>
      </c>
      <c r="H141" s="50">
        <v>8.3000000000000007</v>
      </c>
      <c r="I141" s="50">
        <v>9.6999999999999993</v>
      </c>
      <c r="J141" s="50">
        <f t="shared" si="42"/>
        <v>80.510000000000005</v>
      </c>
      <c r="K141" s="8" t="s">
        <v>21</v>
      </c>
      <c r="L141" s="8" t="s">
        <v>21</v>
      </c>
      <c r="M141" s="8" t="s">
        <v>9</v>
      </c>
      <c r="N141" s="8" t="s">
        <v>21</v>
      </c>
      <c r="O141" s="8" t="s">
        <v>9</v>
      </c>
      <c r="P141" s="8" t="s">
        <v>9</v>
      </c>
      <c r="Q141" s="8" t="s">
        <v>21</v>
      </c>
      <c r="R141" s="62">
        <v>36</v>
      </c>
      <c r="S141" s="62">
        <v>264</v>
      </c>
      <c r="T141" s="71">
        <f>S141*5</f>
        <v>1320</v>
      </c>
      <c r="U141" s="69">
        <f t="shared" si="50"/>
        <v>3.2790957645013039</v>
      </c>
      <c r="V141" s="69">
        <f t="shared" si="51"/>
        <v>16.395478822506519</v>
      </c>
    </row>
    <row r="142" spans="1:22" s="8" customFormat="1" x14ac:dyDescent="0.25">
      <c r="A142" s="6" t="s">
        <v>472</v>
      </c>
      <c r="B142" s="8" t="s">
        <v>137</v>
      </c>
      <c r="C142" s="12" t="str">
        <f t="shared" si="48"/>
        <v>Brady Arts and Community Centre: Main Hall</v>
      </c>
      <c r="D142" s="69">
        <f t="shared" si="49"/>
        <v>0.45248868778280543</v>
      </c>
      <c r="E142" s="13"/>
      <c r="F142" s="13"/>
      <c r="G142" s="14"/>
      <c r="H142" s="50">
        <v>13</v>
      </c>
      <c r="I142" s="50">
        <v>8.5</v>
      </c>
      <c r="J142" s="50">
        <f t="shared" si="42"/>
        <v>110.5</v>
      </c>
      <c r="K142" s="8" t="s">
        <v>21</v>
      </c>
      <c r="L142" s="8" t="s">
        <v>21</v>
      </c>
      <c r="M142" s="8" t="s">
        <v>9</v>
      </c>
      <c r="N142" s="8" t="s">
        <v>21</v>
      </c>
      <c r="O142" s="8" t="s">
        <v>9</v>
      </c>
      <c r="P142" s="8" t="s">
        <v>21</v>
      </c>
      <c r="Q142" s="8" t="s">
        <v>21</v>
      </c>
      <c r="R142" s="62">
        <v>50</v>
      </c>
      <c r="S142" s="71">
        <f>R142*8</f>
        <v>400</v>
      </c>
      <c r="T142" s="71">
        <f>S142*5</f>
        <v>2000</v>
      </c>
      <c r="U142" s="69">
        <f t="shared" si="50"/>
        <v>3.6199095022624435</v>
      </c>
      <c r="V142" s="69">
        <f t="shared" si="51"/>
        <v>18.099547511312217</v>
      </c>
    </row>
    <row r="143" spans="1:22" s="8" customFormat="1" x14ac:dyDescent="0.25">
      <c r="A143" s="6" t="s">
        <v>485</v>
      </c>
      <c r="B143" s="8" t="s">
        <v>491</v>
      </c>
      <c r="C143" s="12" t="str">
        <f t="shared" si="48"/>
        <v>Paddington Arts Centre: Pyramid Room</v>
      </c>
      <c r="D143" s="69">
        <f t="shared" si="49"/>
        <v>0.45389393215480178</v>
      </c>
      <c r="E143" s="13">
        <f>H143*3.2808399</f>
        <v>30.183727080000001</v>
      </c>
      <c r="F143" s="13">
        <f>I143*3.2808399</f>
        <v>29.855643090000001</v>
      </c>
      <c r="G143" s="14">
        <f>E143*F143</f>
        <v>901.15458282644795</v>
      </c>
      <c r="H143" s="50">
        <v>9.1999999999999993</v>
      </c>
      <c r="I143" s="50">
        <v>9.1</v>
      </c>
      <c r="J143" s="50">
        <f t="shared" si="42"/>
        <v>83.719999999999985</v>
      </c>
      <c r="K143" s="8" t="s">
        <v>21</v>
      </c>
      <c r="L143" s="8" t="s">
        <v>21</v>
      </c>
      <c r="M143" s="8" t="s">
        <v>21</v>
      </c>
      <c r="N143" s="8" t="s">
        <v>21</v>
      </c>
      <c r="O143" s="8" t="s">
        <v>21</v>
      </c>
      <c r="P143" s="8" t="s">
        <v>21</v>
      </c>
      <c r="Q143" s="8" t="s">
        <v>21</v>
      </c>
      <c r="R143" s="62">
        <v>38</v>
      </c>
      <c r="S143" s="71">
        <f>R143*8</f>
        <v>304</v>
      </c>
      <c r="T143" s="71">
        <f>S143*5</f>
        <v>1520</v>
      </c>
      <c r="U143" s="69">
        <f t="shared" si="50"/>
        <v>3.6311514572384143</v>
      </c>
      <c r="V143" s="69">
        <f t="shared" si="51"/>
        <v>18.15575728619207</v>
      </c>
    </row>
    <row r="144" spans="1:22" s="8" customFormat="1" x14ac:dyDescent="0.25">
      <c r="A144" s="12" t="s">
        <v>612</v>
      </c>
      <c r="B144" s="21" t="s">
        <v>101</v>
      </c>
      <c r="C144" s="12" t="str">
        <f t="shared" si="48"/>
        <v>Glasshill Studios: Studio 2</v>
      </c>
      <c r="D144" s="69">
        <f t="shared" si="49"/>
        <v>0.45546558704453444</v>
      </c>
      <c r="E144" s="12"/>
      <c r="F144" s="12"/>
      <c r="G144" s="17"/>
      <c r="H144" s="51">
        <v>15.2</v>
      </c>
      <c r="I144" s="51">
        <v>9.1</v>
      </c>
      <c r="J144" s="37">
        <f t="shared" si="42"/>
        <v>138.32</v>
      </c>
      <c r="K144" s="23" t="s">
        <v>9</v>
      </c>
      <c r="L144" s="23" t="s">
        <v>21</v>
      </c>
      <c r="M144" s="23" t="s">
        <v>9</v>
      </c>
      <c r="N144" s="23" t="s">
        <v>21</v>
      </c>
      <c r="O144" s="23" t="s">
        <v>9</v>
      </c>
      <c r="P144" s="23" t="s">
        <v>9</v>
      </c>
      <c r="Q144" s="23" t="s">
        <v>9</v>
      </c>
      <c r="R144" s="71">
        <f>S144/8</f>
        <v>63</v>
      </c>
      <c r="S144" s="62">
        <v>504</v>
      </c>
      <c r="T144" s="62">
        <v>2658</v>
      </c>
      <c r="U144" s="69">
        <f t="shared" si="50"/>
        <v>3.6437246963562755</v>
      </c>
      <c r="V144" s="69">
        <f t="shared" si="51"/>
        <v>19.21631000578369</v>
      </c>
    </row>
    <row r="145" spans="1:22" s="8" customFormat="1" x14ac:dyDescent="0.25">
      <c r="A145" s="6" t="s">
        <v>463</v>
      </c>
      <c r="B145" s="8" t="s">
        <v>88</v>
      </c>
      <c r="C145" s="12" t="str">
        <f t="shared" si="48"/>
        <v>The Tramshed: Theatre</v>
      </c>
      <c r="D145" s="69">
        <f t="shared" si="49"/>
        <v>0.45714285714285713</v>
      </c>
      <c r="E145" s="13">
        <f t="shared" ref="E145:F148" si="54">H145*3.2808399</f>
        <v>32.808399000000001</v>
      </c>
      <c r="F145" s="13">
        <f t="shared" si="54"/>
        <v>45.931758600000002</v>
      </c>
      <c r="G145" s="14">
        <f>E145*F145</f>
        <v>1506.9474629204815</v>
      </c>
      <c r="H145" s="50">
        <v>10</v>
      </c>
      <c r="I145" s="50">
        <v>14</v>
      </c>
      <c r="J145" s="50">
        <f t="shared" si="42"/>
        <v>140</v>
      </c>
      <c r="K145" s="8" t="s">
        <v>9</v>
      </c>
      <c r="L145" s="8" t="s">
        <v>21</v>
      </c>
      <c r="M145" s="8" t="s">
        <v>9</v>
      </c>
      <c r="N145" s="8" t="s">
        <v>9</v>
      </c>
      <c r="O145" s="8" t="s">
        <v>9</v>
      </c>
      <c r="P145" s="8" t="s">
        <v>21</v>
      </c>
      <c r="Q145" s="8" t="s">
        <v>21</v>
      </c>
      <c r="R145" s="62">
        <v>64</v>
      </c>
      <c r="S145" s="62">
        <v>395</v>
      </c>
      <c r="T145" s="62">
        <v>1200</v>
      </c>
      <c r="U145" s="69">
        <f t="shared" si="50"/>
        <v>2.8214285714285716</v>
      </c>
      <c r="V145" s="69">
        <f t="shared" si="51"/>
        <v>8.5714285714285712</v>
      </c>
    </row>
    <row r="146" spans="1:22" s="8" customFormat="1" x14ac:dyDescent="0.25">
      <c r="A146" s="21" t="s">
        <v>218</v>
      </c>
      <c r="B146" s="12" t="s">
        <v>101</v>
      </c>
      <c r="C146" s="12" t="str">
        <f t="shared" si="48"/>
        <v>Jacksons Lane: Studio 2</v>
      </c>
      <c r="D146" s="69">
        <f t="shared" si="49"/>
        <v>0.46153846153846156</v>
      </c>
      <c r="E146" s="23">
        <f t="shared" si="54"/>
        <v>21.325459350000003</v>
      </c>
      <c r="F146" s="23">
        <f t="shared" si="54"/>
        <v>32.808399000000001</v>
      </c>
      <c r="G146" s="17">
        <f>E146*F146</f>
        <v>699.65417921308074</v>
      </c>
      <c r="H146" s="37">
        <v>6.5</v>
      </c>
      <c r="I146" s="37">
        <v>10</v>
      </c>
      <c r="J146" s="37">
        <f t="shared" si="42"/>
        <v>65</v>
      </c>
      <c r="K146" s="12" t="s">
        <v>21</v>
      </c>
      <c r="L146" s="12" t="s">
        <v>21</v>
      </c>
      <c r="M146" s="12" t="s">
        <v>21</v>
      </c>
      <c r="N146" s="12" t="s">
        <v>21</v>
      </c>
      <c r="O146" s="12" t="s">
        <v>9</v>
      </c>
      <c r="P146" s="12" t="s">
        <v>21</v>
      </c>
      <c r="Q146" s="12" t="s">
        <v>21</v>
      </c>
      <c r="R146" s="74">
        <v>30</v>
      </c>
      <c r="S146" s="73">
        <f>R146*8</f>
        <v>240</v>
      </c>
      <c r="T146" s="73">
        <f>S146*5</f>
        <v>1200</v>
      </c>
      <c r="U146" s="69">
        <f t="shared" si="50"/>
        <v>3.6923076923076925</v>
      </c>
      <c r="V146" s="69">
        <f t="shared" si="51"/>
        <v>18.46153846153846</v>
      </c>
    </row>
    <row r="147" spans="1:22" s="8" customFormat="1" x14ac:dyDescent="0.25">
      <c r="A147" s="6" t="s">
        <v>416</v>
      </c>
      <c r="B147" s="25" t="s">
        <v>25</v>
      </c>
      <c r="C147" s="12" t="str">
        <f t="shared" si="48"/>
        <v>Half Moon Young People's Theatre: Main Studio</v>
      </c>
      <c r="D147" s="69">
        <f t="shared" si="49"/>
        <v>0.46325709445150359</v>
      </c>
      <c r="E147" s="13">
        <f t="shared" si="54"/>
        <v>39.370078800000002</v>
      </c>
      <c r="F147" s="13">
        <f t="shared" si="54"/>
        <v>25.820210013000001</v>
      </c>
      <c r="G147" s="14">
        <f>E147*F147</f>
        <v>1016.5437028443591</v>
      </c>
      <c r="H147" s="50">
        <v>12</v>
      </c>
      <c r="I147" s="50">
        <v>7.87</v>
      </c>
      <c r="J147" s="50">
        <f t="shared" si="42"/>
        <v>94.44</v>
      </c>
      <c r="K147" s="8" t="s">
        <v>21</v>
      </c>
      <c r="L147" s="8" t="s">
        <v>9</v>
      </c>
      <c r="M147" s="8" t="s">
        <v>9</v>
      </c>
      <c r="N147" s="8" t="s">
        <v>9</v>
      </c>
      <c r="O147" s="8" t="s">
        <v>21</v>
      </c>
      <c r="P147" s="8" t="s">
        <v>21</v>
      </c>
      <c r="Q147" s="8" t="s">
        <v>21</v>
      </c>
      <c r="R147" s="73">
        <f>S147/8</f>
        <v>43.75</v>
      </c>
      <c r="S147" s="62">
        <v>350</v>
      </c>
      <c r="T147" s="62">
        <v>1300</v>
      </c>
      <c r="U147" s="69">
        <f t="shared" si="50"/>
        <v>3.7060567556120287</v>
      </c>
      <c r="V147" s="69">
        <f t="shared" si="51"/>
        <v>13.765353663701822</v>
      </c>
    </row>
    <row r="148" spans="1:22" s="8" customFormat="1" x14ac:dyDescent="0.25">
      <c r="A148" s="6" t="s">
        <v>361</v>
      </c>
      <c r="B148" s="25" t="s">
        <v>371</v>
      </c>
      <c r="C148" s="12" t="str">
        <f t="shared" si="48"/>
        <v>RADA: Ellen Terry</v>
      </c>
      <c r="D148" s="69">
        <f t="shared" si="49"/>
        <v>0.46391752577319589</v>
      </c>
      <c r="E148" s="23">
        <f t="shared" si="54"/>
        <v>26.246719200000001</v>
      </c>
      <c r="F148" s="23">
        <f t="shared" si="54"/>
        <v>31.824147029999999</v>
      </c>
      <c r="G148" s="23">
        <f>E148*F148</f>
        <v>835.279450875924</v>
      </c>
      <c r="H148" s="50">
        <v>8</v>
      </c>
      <c r="I148" s="50">
        <v>9.6999999999999993</v>
      </c>
      <c r="J148" s="50">
        <f t="shared" si="42"/>
        <v>77.599999999999994</v>
      </c>
      <c r="K148" s="8" t="s">
        <v>21</v>
      </c>
      <c r="L148" s="8" t="s">
        <v>21</v>
      </c>
      <c r="M148" s="8" t="s">
        <v>9</v>
      </c>
      <c r="N148" s="8" t="s">
        <v>21</v>
      </c>
      <c r="O148" s="8" t="s">
        <v>9</v>
      </c>
      <c r="P148" s="8" t="s">
        <v>9</v>
      </c>
      <c r="Q148" s="8" t="s">
        <v>21</v>
      </c>
      <c r="R148" s="62">
        <v>36</v>
      </c>
      <c r="S148" s="62">
        <v>264</v>
      </c>
      <c r="T148" s="71">
        <f>S148*5</f>
        <v>1320</v>
      </c>
      <c r="U148" s="69">
        <f t="shared" si="50"/>
        <v>3.4020618556701034</v>
      </c>
      <c r="V148" s="69">
        <f t="shared" si="51"/>
        <v>17.010309278350515</v>
      </c>
    </row>
    <row r="149" spans="1:22" s="8" customFormat="1" x14ac:dyDescent="0.25">
      <c r="A149" s="12" t="s">
        <v>612</v>
      </c>
      <c r="B149" s="21" t="s">
        <v>89</v>
      </c>
      <c r="C149" s="12" t="str">
        <f t="shared" si="48"/>
        <v>Glasshill Studios: Studio 3</v>
      </c>
      <c r="D149" s="69">
        <f t="shared" si="49"/>
        <v>0.46642278547164878</v>
      </c>
      <c r="E149" s="12"/>
      <c r="F149" s="12"/>
      <c r="G149" s="17"/>
      <c r="H149" s="51">
        <v>12.9</v>
      </c>
      <c r="I149" s="51">
        <v>8.9</v>
      </c>
      <c r="J149" s="37">
        <f t="shared" si="42"/>
        <v>114.81</v>
      </c>
      <c r="K149" s="23" t="s">
        <v>9</v>
      </c>
      <c r="L149" s="23" t="s">
        <v>21</v>
      </c>
      <c r="M149" s="23" t="s">
        <v>9</v>
      </c>
      <c r="N149" s="23" t="s">
        <v>21</v>
      </c>
      <c r="O149" s="23" t="s">
        <v>9</v>
      </c>
      <c r="P149" s="23" t="s">
        <v>9</v>
      </c>
      <c r="Q149" s="23" t="s">
        <v>9</v>
      </c>
      <c r="R149" s="71">
        <f>S149/8</f>
        <v>53.55</v>
      </c>
      <c r="S149" s="62">
        <v>428.4</v>
      </c>
      <c r="T149" s="62">
        <v>2128.7999999999997</v>
      </c>
      <c r="U149" s="69">
        <f t="shared" si="50"/>
        <v>3.7313822837731903</v>
      </c>
      <c r="V149" s="69">
        <f t="shared" si="51"/>
        <v>18.541938855500391</v>
      </c>
    </row>
    <row r="150" spans="1:22" s="8" customFormat="1" x14ac:dyDescent="0.25">
      <c r="A150" s="21" t="s">
        <v>238</v>
      </c>
      <c r="B150" s="12" t="s">
        <v>245</v>
      </c>
      <c r="C150" s="12" t="str">
        <f t="shared" si="48"/>
        <v>Lantern Arts Centre: Wesley Room</v>
      </c>
      <c r="D150" s="69">
        <f t="shared" si="49"/>
        <v>0.46875</v>
      </c>
      <c r="E150" s="23">
        <f t="shared" ref="E150:F152" si="55">H150*3.2808399</f>
        <v>26.246719200000001</v>
      </c>
      <c r="F150" s="23">
        <f t="shared" si="55"/>
        <v>13.123359600000001</v>
      </c>
      <c r="G150" s="17">
        <f t="shared" ref="G150:G158" si="56">E150*F150</f>
        <v>344.44513438182435</v>
      </c>
      <c r="H150" s="37">
        <v>8</v>
      </c>
      <c r="I150" s="37">
        <v>4</v>
      </c>
      <c r="J150" s="37">
        <f t="shared" si="42"/>
        <v>32</v>
      </c>
      <c r="K150" s="12" t="s">
        <v>21</v>
      </c>
      <c r="L150" s="12" t="s">
        <v>21</v>
      </c>
      <c r="M150" s="12" t="s">
        <v>21</v>
      </c>
      <c r="N150" s="12" t="s">
        <v>21</v>
      </c>
      <c r="O150" s="12" t="s">
        <v>21</v>
      </c>
      <c r="P150" s="12" t="s">
        <v>21</v>
      </c>
      <c r="Q150" s="12" t="s">
        <v>21</v>
      </c>
      <c r="R150" s="74">
        <v>15</v>
      </c>
      <c r="S150" s="73">
        <f>R150*8</f>
        <v>120</v>
      </c>
      <c r="T150" s="73">
        <f>S150*5</f>
        <v>600</v>
      </c>
      <c r="U150" s="69">
        <f t="shared" si="50"/>
        <v>3.75</v>
      </c>
      <c r="V150" s="69">
        <f t="shared" si="51"/>
        <v>18.75</v>
      </c>
    </row>
    <row r="151" spans="1:22" s="8" customFormat="1" x14ac:dyDescent="0.25">
      <c r="A151" s="21" t="s">
        <v>316</v>
      </c>
      <c r="B151" s="21" t="s">
        <v>663</v>
      </c>
      <c r="C151" s="12" t="str">
        <f t="shared" si="48"/>
        <v>Oval House: Blue Studio</v>
      </c>
      <c r="D151" s="69">
        <f t="shared" si="49"/>
        <v>0.47368421052631576</v>
      </c>
      <c r="E151" s="23">
        <f t="shared" si="55"/>
        <v>18.700787430000002</v>
      </c>
      <c r="F151" s="23">
        <f t="shared" si="55"/>
        <v>16.404199500000001</v>
      </c>
      <c r="G151" s="23">
        <f t="shared" si="56"/>
        <v>306.77144780881235</v>
      </c>
      <c r="H151" s="51">
        <v>5.7</v>
      </c>
      <c r="I151" s="51">
        <v>5</v>
      </c>
      <c r="J151" s="37">
        <f t="shared" si="42"/>
        <v>28.5</v>
      </c>
      <c r="K151" s="21" t="s">
        <v>21</v>
      </c>
      <c r="L151" s="21" t="s">
        <v>21</v>
      </c>
      <c r="M151" s="21" t="s">
        <v>21</v>
      </c>
      <c r="N151" s="21" t="s">
        <v>21</v>
      </c>
      <c r="O151" s="21" t="s">
        <v>21</v>
      </c>
      <c r="P151" s="21" t="s">
        <v>21</v>
      </c>
      <c r="Q151" s="21" t="s">
        <v>21</v>
      </c>
      <c r="R151" s="73">
        <f>S151/8</f>
        <v>13.5</v>
      </c>
      <c r="S151" s="74">
        <v>108</v>
      </c>
      <c r="T151" s="74">
        <v>480</v>
      </c>
      <c r="U151" s="69">
        <f t="shared" si="50"/>
        <v>3.7894736842105261</v>
      </c>
      <c r="V151" s="69">
        <f t="shared" si="51"/>
        <v>16.842105263157894</v>
      </c>
    </row>
    <row r="152" spans="1:22" s="8" customFormat="1" x14ac:dyDescent="0.25">
      <c r="A152" s="21" t="s">
        <v>331</v>
      </c>
      <c r="B152" s="12" t="s">
        <v>339</v>
      </c>
      <c r="C152" s="12" t="str">
        <f t="shared" si="48"/>
        <v>Pineapple: Studio 79</v>
      </c>
      <c r="D152" s="69">
        <f t="shared" si="49"/>
        <v>0.47407407407407404</v>
      </c>
      <c r="E152" s="23">
        <f t="shared" si="55"/>
        <v>59.055118200000003</v>
      </c>
      <c r="F152" s="23">
        <f t="shared" si="55"/>
        <v>29.527559100000001</v>
      </c>
      <c r="G152" s="23">
        <f t="shared" si="56"/>
        <v>1743.7534928079858</v>
      </c>
      <c r="H152" s="37">
        <v>18</v>
      </c>
      <c r="I152" s="37">
        <v>9</v>
      </c>
      <c r="J152" s="37">
        <f t="shared" si="42"/>
        <v>162</v>
      </c>
      <c r="K152" s="12" t="s">
        <v>21</v>
      </c>
      <c r="L152" s="12" t="s">
        <v>21</v>
      </c>
      <c r="M152" s="12" t="s">
        <v>9</v>
      </c>
      <c r="N152" s="12" t="s">
        <v>21</v>
      </c>
      <c r="O152" s="12" t="s">
        <v>9</v>
      </c>
      <c r="P152" s="12" t="s">
        <v>9</v>
      </c>
      <c r="Q152" s="12" t="s">
        <v>9</v>
      </c>
      <c r="R152" s="62">
        <v>76.8</v>
      </c>
      <c r="S152" s="71">
        <f>R152*8</f>
        <v>614.4</v>
      </c>
      <c r="T152" s="71">
        <f>S152*5</f>
        <v>3072</v>
      </c>
      <c r="U152" s="69">
        <f t="shared" si="50"/>
        <v>3.7925925925925923</v>
      </c>
      <c r="V152" s="69">
        <f t="shared" si="51"/>
        <v>18.962962962962962</v>
      </c>
    </row>
    <row r="153" spans="1:22" s="8" customFormat="1" x14ac:dyDescent="0.25">
      <c r="A153" s="21" t="s">
        <v>148</v>
      </c>
      <c r="B153" s="21" t="s">
        <v>137</v>
      </c>
      <c r="C153" s="12" t="str">
        <f t="shared" si="48"/>
        <v>Dragon Hall: Main Hall</v>
      </c>
      <c r="D153" s="69">
        <f t="shared" si="49"/>
        <v>0.47874579124579125</v>
      </c>
      <c r="E153" s="12">
        <v>43.3</v>
      </c>
      <c r="F153" s="12">
        <v>29.5</v>
      </c>
      <c r="G153" s="17">
        <f t="shared" si="56"/>
        <v>1277.3499999999999</v>
      </c>
      <c r="H153" s="37">
        <v>13.2</v>
      </c>
      <c r="I153" s="37">
        <v>9</v>
      </c>
      <c r="J153" s="37">
        <f t="shared" si="42"/>
        <v>118.8</v>
      </c>
      <c r="K153" s="23" t="s">
        <v>9</v>
      </c>
      <c r="L153" s="23" t="s">
        <v>21</v>
      </c>
      <c r="M153" s="23" t="s">
        <v>9</v>
      </c>
      <c r="N153" s="23" t="s">
        <v>21</v>
      </c>
      <c r="O153" s="23" t="s">
        <v>9</v>
      </c>
      <c r="P153" s="23" t="s">
        <v>9</v>
      </c>
      <c r="Q153" s="23" t="s">
        <v>21</v>
      </c>
      <c r="R153" s="71">
        <f>S153/8</f>
        <v>56.875</v>
      </c>
      <c r="S153" s="74">
        <v>455</v>
      </c>
      <c r="T153" s="71">
        <f>S153*5</f>
        <v>2275</v>
      </c>
      <c r="U153" s="69">
        <f t="shared" si="50"/>
        <v>3.82996632996633</v>
      </c>
      <c r="V153" s="69">
        <f t="shared" si="51"/>
        <v>19.149831649831651</v>
      </c>
    </row>
    <row r="154" spans="1:22" s="8" customFormat="1" x14ac:dyDescent="0.25">
      <c r="A154" s="6" t="s">
        <v>361</v>
      </c>
      <c r="B154" s="25" t="s">
        <v>377</v>
      </c>
      <c r="C154" s="12" t="str">
        <f t="shared" si="48"/>
        <v>RADA: Squire Bancroft</v>
      </c>
      <c r="D154" s="69">
        <f t="shared" si="49"/>
        <v>0.47904191616766467</v>
      </c>
      <c r="E154" s="23">
        <f t="shared" ref="E154:F158" si="57">H154*3.2808399</f>
        <v>54.790026330000003</v>
      </c>
      <c r="F154" s="23">
        <f t="shared" si="57"/>
        <v>24.606299249999999</v>
      </c>
      <c r="G154" s="23">
        <f t="shared" si="56"/>
        <v>1348.1797837913593</v>
      </c>
      <c r="H154" s="50">
        <v>16.7</v>
      </c>
      <c r="I154" s="50">
        <v>7.5</v>
      </c>
      <c r="J154" s="50">
        <f t="shared" si="42"/>
        <v>125.25</v>
      </c>
      <c r="K154" s="8" t="s">
        <v>21</v>
      </c>
      <c r="L154" s="8" t="s">
        <v>21</v>
      </c>
      <c r="M154" s="8" t="s">
        <v>9</v>
      </c>
      <c r="N154" s="8" t="s">
        <v>21</v>
      </c>
      <c r="O154" s="8" t="s">
        <v>9</v>
      </c>
      <c r="P154" s="8" t="s">
        <v>9</v>
      </c>
      <c r="Q154" s="8" t="s">
        <v>9</v>
      </c>
      <c r="R154" s="62">
        <v>60</v>
      </c>
      <c r="S154" s="62">
        <v>432</v>
      </c>
      <c r="T154" s="71">
        <f>S154*5</f>
        <v>2160</v>
      </c>
      <c r="U154" s="69">
        <f t="shared" si="50"/>
        <v>3.4491017964071857</v>
      </c>
      <c r="V154" s="69">
        <f t="shared" si="51"/>
        <v>17.245508982035929</v>
      </c>
    </row>
    <row r="155" spans="1:22" s="8" customFormat="1" x14ac:dyDescent="0.25">
      <c r="A155" s="6" t="s">
        <v>349</v>
      </c>
      <c r="B155" s="25" t="s">
        <v>357</v>
      </c>
      <c r="C155" s="12" t="str">
        <f t="shared" si="48"/>
        <v>Rooms Above: Room 2</v>
      </c>
      <c r="D155" s="69">
        <f t="shared" si="49"/>
        <v>0.48</v>
      </c>
      <c r="E155" s="23">
        <f t="shared" si="57"/>
        <v>32.808399000000001</v>
      </c>
      <c r="F155" s="23">
        <f t="shared" si="57"/>
        <v>16.404199500000001</v>
      </c>
      <c r="G155" s="23">
        <f t="shared" si="56"/>
        <v>538.1955224716005</v>
      </c>
      <c r="H155" s="50">
        <v>10</v>
      </c>
      <c r="I155" s="50">
        <v>5</v>
      </c>
      <c r="J155" s="50">
        <f t="shared" si="42"/>
        <v>50</v>
      </c>
      <c r="K155" s="25" t="s">
        <v>21</v>
      </c>
      <c r="L155" s="25" t="s">
        <v>21</v>
      </c>
      <c r="M155" s="25" t="s">
        <v>21</v>
      </c>
      <c r="N155" s="25" t="s">
        <v>21</v>
      </c>
      <c r="O155" s="25" t="s">
        <v>21</v>
      </c>
      <c r="P155" s="25" t="s">
        <v>21</v>
      </c>
      <c r="Q155" s="25" t="s">
        <v>21</v>
      </c>
      <c r="R155" s="62">
        <v>24</v>
      </c>
      <c r="S155" s="71">
        <f>R155*8</f>
        <v>192</v>
      </c>
      <c r="T155" s="71">
        <f>S155*5</f>
        <v>960</v>
      </c>
      <c r="U155" s="69">
        <f t="shared" si="50"/>
        <v>3.84</v>
      </c>
      <c r="V155" s="69">
        <f t="shared" si="51"/>
        <v>19.2</v>
      </c>
    </row>
    <row r="156" spans="1:22" s="8" customFormat="1" x14ac:dyDescent="0.25">
      <c r="A156" s="6" t="s">
        <v>416</v>
      </c>
      <c r="B156" s="25" t="s">
        <v>65</v>
      </c>
      <c r="C156" s="12" t="str">
        <f t="shared" si="48"/>
        <v>Half Moon Young People's Theatre: Red Room</v>
      </c>
      <c r="D156" s="69">
        <f t="shared" si="49"/>
        <v>0.4809542131589073</v>
      </c>
      <c r="E156" s="13">
        <f t="shared" si="57"/>
        <v>14.829396348</v>
      </c>
      <c r="F156" s="13">
        <f t="shared" si="57"/>
        <v>18.864829425</v>
      </c>
      <c r="G156" s="14">
        <f t="shared" si="56"/>
        <v>279.75403258073794</v>
      </c>
      <c r="H156" s="50">
        <v>4.5199999999999996</v>
      </c>
      <c r="I156" s="50">
        <v>5.75</v>
      </c>
      <c r="J156" s="50">
        <f t="shared" si="42"/>
        <v>25.99</v>
      </c>
      <c r="K156" s="8" t="s">
        <v>21</v>
      </c>
      <c r="L156" s="8" t="s">
        <v>21</v>
      </c>
      <c r="M156" s="8" t="s">
        <v>21</v>
      </c>
      <c r="N156" s="8" t="s">
        <v>21</v>
      </c>
      <c r="O156" s="8" t="s">
        <v>21</v>
      </c>
      <c r="P156" s="8" t="s">
        <v>21</v>
      </c>
      <c r="Q156" s="8" t="s">
        <v>21</v>
      </c>
      <c r="R156" s="73">
        <f>S156/8</f>
        <v>12.5</v>
      </c>
      <c r="S156" s="62">
        <v>100</v>
      </c>
      <c r="T156" s="73">
        <f>S156*5</f>
        <v>500</v>
      </c>
      <c r="U156" s="69">
        <f t="shared" si="50"/>
        <v>3.8476337052712584</v>
      </c>
      <c r="V156" s="69">
        <f t="shared" si="51"/>
        <v>19.238168526356294</v>
      </c>
    </row>
    <row r="157" spans="1:22" s="8" customFormat="1" x14ac:dyDescent="0.25">
      <c r="A157" s="6" t="s">
        <v>702</v>
      </c>
      <c r="B157" s="25" t="s">
        <v>709</v>
      </c>
      <c r="C157" s="12" t="str">
        <f t="shared" si="48"/>
        <v>Rooms at the Arts: Pigeon Loft</v>
      </c>
      <c r="D157" s="69">
        <f t="shared" si="49"/>
        <v>0.48289738430583501</v>
      </c>
      <c r="E157" s="23">
        <f t="shared" si="57"/>
        <v>22.965879300000001</v>
      </c>
      <c r="F157" s="23">
        <f t="shared" si="57"/>
        <v>34.940944935000005</v>
      </c>
      <c r="G157" s="23">
        <f t="shared" si="56"/>
        <v>802.44952400515649</v>
      </c>
      <c r="H157" s="50">
        <v>7</v>
      </c>
      <c r="I157" s="50">
        <v>10.65</v>
      </c>
      <c r="J157" s="50">
        <f t="shared" si="42"/>
        <v>74.55</v>
      </c>
      <c r="K157" s="25" t="s">
        <v>21</v>
      </c>
      <c r="L157" s="25" t="s">
        <v>21</v>
      </c>
      <c r="M157" s="25" t="s">
        <v>21</v>
      </c>
      <c r="N157" s="25" t="s">
        <v>21</v>
      </c>
      <c r="O157" s="25" t="s">
        <v>21</v>
      </c>
      <c r="P157" s="25" t="s">
        <v>21</v>
      </c>
      <c r="Q157" s="25" t="s">
        <v>21</v>
      </c>
      <c r="R157" s="62">
        <f>30*1.2</f>
        <v>36</v>
      </c>
      <c r="S157" s="71">
        <f>R157*8</f>
        <v>288</v>
      </c>
      <c r="T157" s="62">
        <f>1200*1.2</f>
        <v>1440</v>
      </c>
      <c r="U157" s="69">
        <f t="shared" si="50"/>
        <v>3.8631790744466801</v>
      </c>
      <c r="V157" s="69">
        <f t="shared" si="51"/>
        <v>19.315895372233403</v>
      </c>
    </row>
    <row r="158" spans="1:22" s="8" customFormat="1" x14ac:dyDescent="0.25">
      <c r="A158" s="6" t="s">
        <v>702</v>
      </c>
      <c r="B158" s="25" t="s">
        <v>708</v>
      </c>
      <c r="C158" s="12" t="str">
        <f t="shared" si="48"/>
        <v>Rooms at the Arts: Front Room</v>
      </c>
      <c r="D158" s="69">
        <f t="shared" si="49"/>
        <v>0.48443744701465424</v>
      </c>
      <c r="E158" s="23">
        <f t="shared" si="57"/>
        <v>35.334645723000001</v>
      </c>
      <c r="F158" s="23">
        <f t="shared" si="57"/>
        <v>22.637795310000001</v>
      </c>
      <c r="G158" s="23">
        <f t="shared" si="56"/>
        <v>799.89847722864101</v>
      </c>
      <c r="H158" s="50">
        <v>10.77</v>
      </c>
      <c r="I158" s="50">
        <v>6.9</v>
      </c>
      <c r="J158" s="50">
        <f t="shared" si="42"/>
        <v>74.313000000000002</v>
      </c>
      <c r="K158" s="25" t="s">
        <v>21</v>
      </c>
      <c r="L158" s="25" t="s">
        <v>21</v>
      </c>
      <c r="M158" s="25" t="s">
        <v>21</v>
      </c>
      <c r="N158" s="25" t="s">
        <v>21</v>
      </c>
      <c r="O158" s="25" t="s">
        <v>21</v>
      </c>
      <c r="P158" s="25" t="s">
        <v>21</v>
      </c>
      <c r="Q158" s="25" t="s">
        <v>21</v>
      </c>
      <c r="R158" s="62">
        <f>30*1.2</f>
        <v>36</v>
      </c>
      <c r="S158" s="71">
        <f>R158*8</f>
        <v>288</v>
      </c>
      <c r="T158" s="62">
        <f>1200*1.2</f>
        <v>1440</v>
      </c>
      <c r="U158" s="69">
        <f t="shared" si="50"/>
        <v>3.8754995761172339</v>
      </c>
      <c r="V158" s="69">
        <f t="shared" si="51"/>
        <v>19.377497880586169</v>
      </c>
    </row>
    <row r="159" spans="1:22" s="8" customFormat="1" x14ac:dyDescent="0.25">
      <c r="A159" s="21" t="s">
        <v>580</v>
      </c>
      <c r="B159" s="21" t="s">
        <v>165</v>
      </c>
      <c r="C159" s="12" t="str">
        <f t="shared" si="48"/>
        <v>Chats Palace: Meeting Room</v>
      </c>
      <c r="D159" s="69">
        <f t="shared" si="49"/>
        <v>0.48735912275357895</v>
      </c>
      <c r="E159" s="17"/>
      <c r="F159" s="17"/>
      <c r="G159" s="17"/>
      <c r="H159" s="51">
        <v>4.9000000000000004</v>
      </c>
      <c r="I159" s="51">
        <v>6.7</v>
      </c>
      <c r="J159" s="37">
        <f t="shared" si="42"/>
        <v>32.830000000000005</v>
      </c>
      <c r="K159" s="21" t="s">
        <v>21</v>
      </c>
      <c r="L159" s="21" t="s">
        <v>21</v>
      </c>
      <c r="M159" s="21" t="s">
        <v>21</v>
      </c>
      <c r="N159" s="21" t="s">
        <v>21</v>
      </c>
      <c r="O159" s="21" t="s">
        <v>586</v>
      </c>
      <c r="P159" s="21" t="s">
        <v>586</v>
      </c>
      <c r="Q159" s="21" t="s">
        <v>586</v>
      </c>
      <c r="R159" s="74">
        <v>16</v>
      </c>
      <c r="S159" s="74">
        <v>120</v>
      </c>
      <c r="T159" s="73">
        <f>S159*5</f>
        <v>600</v>
      </c>
      <c r="U159" s="69">
        <f t="shared" si="50"/>
        <v>3.6551934206518424</v>
      </c>
      <c r="V159" s="69">
        <f t="shared" si="51"/>
        <v>18.275967103259212</v>
      </c>
    </row>
    <row r="160" spans="1:22" s="8" customFormat="1" x14ac:dyDescent="0.25">
      <c r="A160" s="8" t="s">
        <v>754</v>
      </c>
      <c r="C160" s="12"/>
      <c r="D160" s="72">
        <f>AVERAGE(D1:D158)</f>
        <v>0.29387531704715347</v>
      </c>
      <c r="G160" s="14"/>
      <c r="H160" s="50"/>
      <c r="I160" s="50"/>
      <c r="J160" s="50"/>
      <c r="Q160" s="8" t="s">
        <v>754</v>
      </c>
      <c r="R160" s="72">
        <f>AVERAGE(R1:R158)</f>
        <v>29.344267515923573</v>
      </c>
      <c r="S160" s="72">
        <f>AVERAGE(S1:S158)</f>
        <v>226.61146496815292</v>
      </c>
      <c r="T160" s="72">
        <f>AVERAGE(T1:T158)</f>
        <v>1094.6433121019109</v>
      </c>
      <c r="U160" s="72">
        <f>AVERAGE(U1:U158)</f>
        <v>2.2696721346443325</v>
      </c>
      <c r="V160" s="72">
        <f>AVERAGE(V1:V158)</f>
        <v>11.004676505454974</v>
      </c>
    </row>
    <row r="161" spans="1:22" s="8" customFormat="1" x14ac:dyDescent="0.25">
      <c r="A161" s="12" t="s">
        <v>153</v>
      </c>
      <c r="B161" s="21" t="s">
        <v>100</v>
      </c>
      <c r="C161" s="12" t="str">
        <f t="shared" ref="C161:C192" si="58">A161&amp;": "&amp;B161</f>
        <v>Danceworks: Studio 1</v>
      </c>
      <c r="D161" s="69">
        <f t="shared" ref="D161:D192" si="59">R161/J161</f>
        <v>0.49090909090909091</v>
      </c>
      <c r="E161" s="23">
        <f>H161*3.2808399</f>
        <v>36.089238899999998</v>
      </c>
      <c r="F161" s="23">
        <f>I161*3.2808399</f>
        <v>32.808399000000001</v>
      </c>
      <c r="G161" s="17">
        <f>E161*F161</f>
        <v>1184.030149437521</v>
      </c>
      <c r="H161" s="51">
        <v>11</v>
      </c>
      <c r="I161" s="51">
        <v>10</v>
      </c>
      <c r="J161" s="37">
        <f t="shared" ref="J161:J195" si="60">H161*I161</f>
        <v>110</v>
      </c>
      <c r="K161" s="23" t="s">
        <v>21</v>
      </c>
      <c r="L161" s="23" t="s">
        <v>21</v>
      </c>
      <c r="M161" s="23" t="s">
        <v>9</v>
      </c>
      <c r="N161" s="23" t="s">
        <v>21</v>
      </c>
      <c r="O161" s="23" t="s">
        <v>9</v>
      </c>
      <c r="P161" s="23" t="s">
        <v>9</v>
      </c>
      <c r="Q161" s="23" t="s">
        <v>9</v>
      </c>
      <c r="R161" s="74">
        <v>54</v>
      </c>
      <c r="S161" s="74">
        <v>408</v>
      </c>
      <c r="T161" s="74">
        <v>1920</v>
      </c>
      <c r="U161" s="69">
        <f t="shared" ref="U161:U192" si="61">S161/J161</f>
        <v>3.709090909090909</v>
      </c>
      <c r="V161" s="69">
        <f t="shared" ref="V161:V192" si="62">T161/J161</f>
        <v>17.454545454545453</v>
      </c>
    </row>
    <row r="162" spans="1:22" s="8" customFormat="1" x14ac:dyDescent="0.25">
      <c r="A162" s="21" t="s">
        <v>331</v>
      </c>
      <c r="B162" s="12" t="s">
        <v>100</v>
      </c>
      <c r="C162" s="12" t="str">
        <f t="shared" si="58"/>
        <v>Pineapple: Studio 1</v>
      </c>
      <c r="D162" s="69">
        <f t="shared" si="59"/>
        <v>0.49090909090909091</v>
      </c>
      <c r="E162" s="23">
        <f>H162*3.2808399</f>
        <v>32.808399000000001</v>
      </c>
      <c r="F162" s="23">
        <f>I162*3.2808399</f>
        <v>36.089238899999998</v>
      </c>
      <c r="G162" s="23">
        <f>E162*F162</f>
        <v>1184.030149437521</v>
      </c>
      <c r="H162" s="37">
        <v>10</v>
      </c>
      <c r="I162" s="37">
        <v>11</v>
      </c>
      <c r="J162" s="37">
        <f t="shared" si="60"/>
        <v>110</v>
      </c>
      <c r="K162" s="12" t="s">
        <v>21</v>
      </c>
      <c r="L162" s="12" t="s">
        <v>21</v>
      </c>
      <c r="M162" s="12" t="s">
        <v>9</v>
      </c>
      <c r="N162" s="12" t="s">
        <v>21</v>
      </c>
      <c r="O162" s="12" t="s">
        <v>9</v>
      </c>
      <c r="P162" s="12" t="s">
        <v>9</v>
      </c>
      <c r="Q162" s="12" t="s">
        <v>9</v>
      </c>
      <c r="R162" s="62">
        <v>54</v>
      </c>
      <c r="S162" s="71">
        <f>R162*8</f>
        <v>432</v>
      </c>
      <c r="T162" s="71">
        <f>S162*5</f>
        <v>2160</v>
      </c>
      <c r="U162" s="69">
        <f t="shared" si="61"/>
        <v>3.9272727272727272</v>
      </c>
      <c r="V162" s="69">
        <f t="shared" si="62"/>
        <v>19.636363636363637</v>
      </c>
    </row>
    <row r="163" spans="1:22" s="8" customFormat="1" x14ac:dyDescent="0.25">
      <c r="A163" s="16" t="s">
        <v>742</v>
      </c>
      <c r="B163" s="25" t="s">
        <v>107</v>
      </c>
      <c r="C163" s="12" t="str">
        <f t="shared" si="58"/>
        <v>St Andrew's Church: Upper Hall</v>
      </c>
      <c r="D163" s="69">
        <f t="shared" si="59"/>
        <v>0.49777777777777776</v>
      </c>
      <c r="E163" s="25"/>
      <c r="F163" s="25"/>
      <c r="G163" s="23"/>
      <c r="H163" s="51">
        <v>7.5</v>
      </c>
      <c r="I163" s="51">
        <v>7.5</v>
      </c>
      <c r="J163" s="52">
        <f t="shared" si="60"/>
        <v>56.25</v>
      </c>
      <c r="K163" s="25" t="s">
        <v>9</v>
      </c>
      <c r="L163" s="25" t="s">
        <v>9</v>
      </c>
      <c r="M163" s="25" t="s">
        <v>9</v>
      </c>
      <c r="N163" s="25" t="s">
        <v>21</v>
      </c>
      <c r="O163" s="25" t="s">
        <v>21</v>
      </c>
      <c r="P163" s="25" t="s">
        <v>9</v>
      </c>
      <c r="Q163" s="25" t="s">
        <v>21</v>
      </c>
      <c r="R163" s="71">
        <f>S163/8</f>
        <v>28</v>
      </c>
      <c r="S163" s="62">
        <v>224</v>
      </c>
      <c r="T163" s="71">
        <f>S163*5</f>
        <v>1120</v>
      </c>
      <c r="U163" s="69">
        <f t="shared" si="61"/>
        <v>3.9822222222222221</v>
      </c>
      <c r="V163" s="69">
        <f t="shared" si="62"/>
        <v>19.911111111111111</v>
      </c>
    </row>
    <row r="164" spans="1:22" s="8" customFormat="1" x14ac:dyDescent="0.25">
      <c r="A164" s="16" t="s">
        <v>742</v>
      </c>
      <c r="B164" s="25" t="s">
        <v>108</v>
      </c>
      <c r="C164" s="12" t="str">
        <f t="shared" si="58"/>
        <v>St Andrew's Church: Lower Hall</v>
      </c>
      <c r="D164" s="69">
        <f t="shared" si="59"/>
        <v>0.49777777777777776</v>
      </c>
      <c r="G164" s="23"/>
      <c r="H164" s="51">
        <v>7.5</v>
      </c>
      <c r="I164" s="51">
        <v>7.5</v>
      </c>
      <c r="J164" s="52">
        <f t="shared" si="60"/>
        <v>56.25</v>
      </c>
      <c r="K164" s="8" t="s">
        <v>9</v>
      </c>
      <c r="L164" s="8" t="s">
        <v>9</v>
      </c>
      <c r="M164" s="8" t="s">
        <v>9</v>
      </c>
      <c r="N164" s="8" t="s">
        <v>21</v>
      </c>
      <c r="O164" s="8" t="s">
        <v>21</v>
      </c>
      <c r="P164" s="8" t="s">
        <v>9</v>
      </c>
      <c r="Q164" s="8" t="s">
        <v>21</v>
      </c>
      <c r="R164" s="71">
        <f>S164/8</f>
        <v>28</v>
      </c>
      <c r="S164" s="62">
        <v>224</v>
      </c>
      <c r="T164" s="71">
        <f>S164*5</f>
        <v>1120</v>
      </c>
      <c r="U164" s="69">
        <f t="shared" si="61"/>
        <v>3.9822222222222221</v>
      </c>
      <c r="V164" s="69">
        <f t="shared" si="62"/>
        <v>19.911111111111111</v>
      </c>
    </row>
    <row r="165" spans="1:22" s="8" customFormat="1" x14ac:dyDescent="0.25">
      <c r="A165" s="12" t="s">
        <v>612</v>
      </c>
      <c r="B165" s="21" t="s">
        <v>100</v>
      </c>
      <c r="C165" s="12" t="str">
        <f t="shared" si="58"/>
        <v>Glasshill Studios: Studio 1</v>
      </c>
      <c r="D165" s="69">
        <f t="shared" si="59"/>
        <v>0.49922600619195051</v>
      </c>
      <c r="E165" s="12"/>
      <c r="F165" s="12"/>
      <c r="G165" s="17"/>
      <c r="H165" s="51">
        <v>15.2</v>
      </c>
      <c r="I165" s="51">
        <v>8.5</v>
      </c>
      <c r="J165" s="37">
        <f t="shared" si="60"/>
        <v>129.19999999999999</v>
      </c>
      <c r="K165" s="23" t="s">
        <v>9</v>
      </c>
      <c r="L165" s="23" t="s">
        <v>21</v>
      </c>
      <c r="M165" s="23" t="s">
        <v>9</v>
      </c>
      <c r="N165" s="23" t="s">
        <v>21</v>
      </c>
      <c r="O165" s="23" t="s">
        <v>9</v>
      </c>
      <c r="P165" s="23" t="s">
        <v>9</v>
      </c>
      <c r="Q165" s="23" t="s">
        <v>9</v>
      </c>
      <c r="R165" s="71">
        <f>S165/8</f>
        <v>64.5</v>
      </c>
      <c r="S165" s="62">
        <v>516</v>
      </c>
      <c r="T165" s="62">
        <v>2746.7999999999997</v>
      </c>
      <c r="U165" s="69">
        <f t="shared" si="61"/>
        <v>3.9938080495356041</v>
      </c>
      <c r="V165" s="69">
        <f t="shared" si="62"/>
        <v>21.260061919504643</v>
      </c>
    </row>
    <row r="166" spans="1:22" s="8" customFormat="1" x14ac:dyDescent="0.25">
      <c r="A166" s="6" t="s">
        <v>437</v>
      </c>
      <c r="B166" s="25" t="s">
        <v>430</v>
      </c>
      <c r="C166" s="12" t="str">
        <f t="shared" si="58"/>
        <v>Treadwells: Basement</v>
      </c>
      <c r="D166" s="69">
        <f t="shared" si="59"/>
        <v>0.5</v>
      </c>
      <c r="E166" s="13">
        <f t="shared" ref="E166:F171" si="63">H166*3.2808399</f>
        <v>16.404199500000001</v>
      </c>
      <c r="F166" s="13">
        <f t="shared" si="63"/>
        <v>19.685039400000001</v>
      </c>
      <c r="G166" s="14">
        <f t="shared" ref="G166:G171" si="64">E166*F166</f>
        <v>322.91731348296031</v>
      </c>
      <c r="H166" s="50">
        <v>5</v>
      </c>
      <c r="I166" s="50">
        <v>6</v>
      </c>
      <c r="J166" s="50">
        <f t="shared" si="60"/>
        <v>30</v>
      </c>
      <c r="K166" s="8" t="s">
        <v>21</v>
      </c>
      <c r="L166" s="8" t="s">
        <v>21</v>
      </c>
      <c r="M166" s="8" t="s">
        <v>21</v>
      </c>
      <c r="N166" s="8" t="s">
        <v>21</v>
      </c>
      <c r="O166" s="8" t="s">
        <v>21</v>
      </c>
      <c r="P166" s="8" t="s">
        <v>21</v>
      </c>
      <c r="Q166" s="8" t="s">
        <v>21</v>
      </c>
      <c r="R166" s="71">
        <f>S166/8</f>
        <v>15</v>
      </c>
      <c r="S166" s="62">
        <v>120</v>
      </c>
      <c r="T166" s="62">
        <f>0.9*(S166*5)</f>
        <v>540</v>
      </c>
      <c r="U166" s="69">
        <f t="shared" si="61"/>
        <v>4</v>
      </c>
      <c r="V166" s="69">
        <f t="shared" si="62"/>
        <v>18</v>
      </c>
    </row>
    <row r="167" spans="1:22" s="8" customFormat="1" x14ac:dyDescent="0.25">
      <c r="A167" s="21" t="s">
        <v>81</v>
      </c>
      <c r="B167" s="12" t="s">
        <v>89</v>
      </c>
      <c r="C167" s="12" t="str">
        <f t="shared" si="58"/>
        <v>Artsadmin: Studio 3</v>
      </c>
      <c r="D167" s="69">
        <f t="shared" si="59"/>
        <v>0.51428571428571423</v>
      </c>
      <c r="E167" s="17">
        <f t="shared" si="63"/>
        <v>49.212598499999999</v>
      </c>
      <c r="F167" s="17">
        <f t="shared" si="63"/>
        <v>45.931758600000002</v>
      </c>
      <c r="G167" s="17">
        <f t="shared" si="64"/>
        <v>2260.4211943807222</v>
      </c>
      <c r="H167" s="37">
        <v>15</v>
      </c>
      <c r="I167" s="37">
        <v>14</v>
      </c>
      <c r="J167" s="37">
        <f t="shared" si="60"/>
        <v>210</v>
      </c>
      <c r="K167" s="12" t="s">
        <v>9</v>
      </c>
      <c r="L167" s="12" t="s">
        <v>9</v>
      </c>
      <c r="M167" s="12" t="s">
        <v>9</v>
      </c>
      <c r="N167" s="12" t="s">
        <v>21</v>
      </c>
      <c r="O167" s="12" t="s">
        <v>9</v>
      </c>
      <c r="P167" s="12" t="s">
        <v>9</v>
      </c>
      <c r="Q167" s="12" t="s">
        <v>21</v>
      </c>
      <c r="R167" s="73">
        <f>S167/5</f>
        <v>108</v>
      </c>
      <c r="S167" s="74">
        <f>450*1.2</f>
        <v>540</v>
      </c>
      <c r="T167" s="74">
        <f>1.2*1800</f>
        <v>2160</v>
      </c>
      <c r="U167" s="69">
        <f t="shared" si="61"/>
        <v>2.5714285714285716</v>
      </c>
      <c r="V167" s="69">
        <f t="shared" si="62"/>
        <v>10.285714285714286</v>
      </c>
    </row>
    <row r="168" spans="1:22" s="8" customFormat="1" x14ac:dyDescent="0.25">
      <c r="A168" s="6" t="s">
        <v>28</v>
      </c>
      <c r="B168" s="8" t="s">
        <v>101</v>
      </c>
      <c r="C168" s="12" t="str">
        <f t="shared" si="58"/>
        <v>3 Mills Studios: Studio 2</v>
      </c>
      <c r="D168" s="69">
        <f t="shared" si="59"/>
        <v>0.51536731634182908</v>
      </c>
      <c r="E168" s="13">
        <f t="shared" si="63"/>
        <v>38.057742840000003</v>
      </c>
      <c r="F168" s="13">
        <f t="shared" si="63"/>
        <v>22.637795310000001</v>
      </c>
      <c r="G168" s="14">
        <f t="shared" si="64"/>
        <v>861.54339237253816</v>
      </c>
      <c r="H168" s="50">
        <v>11.6</v>
      </c>
      <c r="I168" s="50">
        <v>6.9</v>
      </c>
      <c r="J168" s="50">
        <f t="shared" si="60"/>
        <v>80.040000000000006</v>
      </c>
      <c r="K168" s="8" t="s">
        <v>21</v>
      </c>
      <c r="L168" s="8" t="s">
        <v>21</v>
      </c>
      <c r="M168" s="8" t="s">
        <v>21</v>
      </c>
      <c r="N168" s="8" t="s">
        <v>21</v>
      </c>
      <c r="O168" s="8" t="s">
        <v>21</v>
      </c>
      <c r="P168" s="57" t="s">
        <v>21</v>
      </c>
      <c r="Q168" s="25" t="s">
        <v>21</v>
      </c>
      <c r="R168" s="67">
        <f>S168/8</f>
        <v>41.25</v>
      </c>
      <c r="S168" s="68">
        <v>330</v>
      </c>
      <c r="T168" s="68">
        <v>1320</v>
      </c>
      <c r="U168" s="69">
        <f t="shared" si="61"/>
        <v>4.1229385307346327</v>
      </c>
      <c r="V168" s="69">
        <f t="shared" si="62"/>
        <v>16.491754122938531</v>
      </c>
    </row>
    <row r="169" spans="1:22" s="8" customFormat="1" x14ac:dyDescent="0.25">
      <c r="A169" s="6" t="s">
        <v>361</v>
      </c>
      <c r="B169" s="25" t="s">
        <v>369</v>
      </c>
      <c r="C169" s="12" t="str">
        <f t="shared" si="58"/>
        <v>RADA: B25</v>
      </c>
      <c r="D169" s="69">
        <f t="shared" si="59"/>
        <v>0.52173913043478259</v>
      </c>
      <c r="E169" s="23">
        <f t="shared" si="63"/>
        <v>37.72965885</v>
      </c>
      <c r="F169" s="23">
        <f t="shared" si="63"/>
        <v>26.246719200000001</v>
      </c>
      <c r="G169" s="23">
        <f t="shared" si="64"/>
        <v>990.27976134774497</v>
      </c>
      <c r="H169" s="50">
        <v>11.5</v>
      </c>
      <c r="I169" s="50">
        <v>8</v>
      </c>
      <c r="J169" s="50">
        <f t="shared" si="60"/>
        <v>92</v>
      </c>
      <c r="K169" s="8" t="s">
        <v>21</v>
      </c>
      <c r="L169" s="8" t="s">
        <v>21</v>
      </c>
      <c r="M169" s="8" t="s">
        <v>9</v>
      </c>
      <c r="N169" s="8" t="s">
        <v>21</v>
      </c>
      <c r="O169" s="8" t="s">
        <v>9</v>
      </c>
      <c r="P169" s="8" t="s">
        <v>9</v>
      </c>
      <c r="Q169" s="8" t="s">
        <v>9</v>
      </c>
      <c r="R169" s="62">
        <v>48</v>
      </c>
      <c r="S169" s="62">
        <v>348</v>
      </c>
      <c r="T169" s="71">
        <f>S169*5</f>
        <v>1740</v>
      </c>
      <c r="U169" s="69">
        <f t="shared" si="61"/>
        <v>3.7826086956521738</v>
      </c>
      <c r="V169" s="69">
        <f t="shared" si="62"/>
        <v>18.913043478260871</v>
      </c>
    </row>
    <row r="170" spans="1:22" s="8" customFormat="1" x14ac:dyDescent="0.25">
      <c r="A170" s="12" t="s">
        <v>153</v>
      </c>
      <c r="B170" s="21" t="s">
        <v>162</v>
      </c>
      <c r="C170" s="12" t="str">
        <f t="shared" si="58"/>
        <v>Danceworks: Studio 10</v>
      </c>
      <c r="D170" s="69">
        <f t="shared" si="59"/>
        <v>0.52196607220530666</v>
      </c>
      <c r="E170" s="23">
        <f t="shared" si="63"/>
        <v>39.698162789999998</v>
      </c>
      <c r="F170" s="23">
        <f t="shared" si="63"/>
        <v>31.16797905</v>
      </c>
      <c r="G170" s="17">
        <f t="shared" si="64"/>
        <v>1237.3115061622095</v>
      </c>
      <c r="H170" s="51">
        <v>12.1</v>
      </c>
      <c r="I170" s="51">
        <v>9.5</v>
      </c>
      <c r="J170" s="37">
        <f t="shared" si="60"/>
        <v>114.95</v>
      </c>
      <c r="K170" s="23" t="s">
        <v>21</v>
      </c>
      <c r="L170" s="23" t="s">
        <v>21</v>
      </c>
      <c r="M170" s="23" t="s">
        <v>9</v>
      </c>
      <c r="N170" s="23" t="s">
        <v>21</v>
      </c>
      <c r="O170" s="23" t="s">
        <v>9</v>
      </c>
      <c r="P170" s="23" t="s">
        <v>9</v>
      </c>
      <c r="Q170" s="23" t="s">
        <v>9</v>
      </c>
      <c r="R170" s="74">
        <v>60</v>
      </c>
      <c r="S170" s="74">
        <v>450</v>
      </c>
      <c r="T170" s="74">
        <v>2100</v>
      </c>
      <c r="U170" s="69">
        <f t="shared" si="61"/>
        <v>3.9147455415398</v>
      </c>
      <c r="V170" s="69">
        <f t="shared" si="62"/>
        <v>18.268812527185734</v>
      </c>
    </row>
    <row r="171" spans="1:22" s="8" customFormat="1" x14ac:dyDescent="0.25">
      <c r="A171" s="12" t="s">
        <v>153</v>
      </c>
      <c r="B171" s="21" t="s">
        <v>163</v>
      </c>
      <c r="C171" s="12" t="str">
        <f t="shared" si="58"/>
        <v>Danceworks: Studio 11</v>
      </c>
      <c r="D171" s="69">
        <f t="shared" si="59"/>
        <v>0.52196607220530666</v>
      </c>
      <c r="E171" s="23">
        <f t="shared" si="63"/>
        <v>39.698162789999998</v>
      </c>
      <c r="F171" s="23">
        <f t="shared" si="63"/>
        <v>31.16797905</v>
      </c>
      <c r="G171" s="17">
        <f t="shared" si="64"/>
        <v>1237.3115061622095</v>
      </c>
      <c r="H171" s="51">
        <v>12.1</v>
      </c>
      <c r="I171" s="51">
        <v>9.5</v>
      </c>
      <c r="J171" s="37">
        <f t="shared" si="60"/>
        <v>114.95</v>
      </c>
      <c r="K171" s="23" t="s">
        <v>21</v>
      </c>
      <c r="L171" s="23" t="s">
        <v>21</v>
      </c>
      <c r="M171" s="23" t="s">
        <v>9</v>
      </c>
      <c r="N171" s="23" t="s">
        <v>21</v>
      </c>
      <c r="O171" s="23" t="s">
        <v>9</v>
      </c>
      <c r="P171" s="23" t="s">
        <v>9</v>
      </c>
      <c r="Q171" s="23" t="s">
        <v>9</v>
      </c>
      <c r="R171" s="74">
        <v>60</v>
      </c>
      <c r="S171" s="74">
        <v>450</v>
      </c>
      <c r="T171" s="74">
        <v>2100</v>
      </c>
      <c r="U171" s="69">
        <f t="shared" si="61"/>
        <v>3.9147455415398</v>
      </c>
      <c r="V171" s="69">
        <f t="shared" si="62"/>
        <v>18.268812527185734</v>
      </c>
    </row>
    <row r="172" spans="1:22" s="8" customFormat="1" x14ac:dyDescent="0.25">
      <c r="A172" s="32" t="s">
        <v>566</v>
      </c>
      <c r="B172" s="25" t="s">
        <v>72</v>
      </c>
      <c r="C172" s="12" t="str">
        <f t="shared" si="58"/>
        <v>Stageworks Studios: Various</v>
      </c>
      <c r="D172" s="69">
        <f t="shared" si="59"/>
        <v>0.52363636363636368</v>
      </c>
      <c r="G172" s="23"/>
      <c r="H172" s="51">
        <v>12.5</v>
      </c>
      <c r="I172" s="51">
        <v>5.5</v>
      </c>
      <c r="J172" s="52">
        <f t="shared" si="60"/>
        <v>68.75</v>
      </c>
      <c r="K172" s="8" t="s">
        <v>21</v>
      </c>
      <c r="L172" s="8" t="s">
        <v>21</v>
      </c>
      <c r="M172" s="8" t="s">
        <v>21</v>
      </c>
      <c r="N172" s="8" t="s">
        <v>21</v>
      </c>
      <c r="O172" s="8" t="s">
        <v>9</v>
      </c>
      <c r="P172" s="8" t="s">
        <v>9</v>
      </c>
      <c r="Q172" s="8" t="s">
        <v>9</v>
      </c>
      <c r="R172" s="62">
        <v>36</v>
      </c>
      <c r="S172" s="62">
        <v>252</v>
      </c>
      <c r="T172" s="71">
        <f>S172*5</f>
        <v>1260</v>
      </c>
      <c r="U172" s="69">
        <f t="shared" si="61"/>
        <v>3.6654545454545455</v>
      </c>
      <c r="V172" s="69">
        <f t="shared" si="62"/>
        <v>18.327272727272728</v>
      </c>
    </row>
    <row r="173" spans="1:22" s="8" customFormat="1" x14ac:dyDescent="0.25">
      <c r="A173" s="6" t="s">
        <v>443</v>
      </c>
      <c r="B173" s="25" t="s">
        <v>357</v>
      </c>
      <c r="C173" s="12" t="str">
        <f t="shared" si="58"/>
        <v>Raindance Film Festival: Room 2</v>
      </c>
      <c r="D173" s="69">
        <f t="shared" si="59"/>
        <v>0.53172633817795112</v>
      </c>
      <c r="E173" s="13">
        <f t="shared" ref="E173:F177" si="65">H173*3.2808399</f>
        <v>20.34120738</v>
      </c>
      <c r="F173" s="13">
        <f t="shared" si="65"/>
        <v>29.855643090000001</v>
      </c>
      <c r="G173" s="14">
        <f t="shared" ref="G173:G185" si="66">E173*F173</f>
        <v>607.29982755695403</v>
      </c>
      <c r="H173" s="50">
        <v>6.2</v>
      </c>
      <c r="I173" s="50">
        <v>9.1</v>
      </c>
      <c r="J173" s="50">
        <f t="shared" si="60"/>
        <v>56.42</v>
      </c>
      <c r="K173" s="8" t="s">
        <v>21</v>
      </c>
      <c r="L173" s="8" t="s">
        <v>21</v>
      </c>
      <c r="M173" s="8" t="s">
        <v>21</v>
      </c>
      <c r="N173" s="8" t="s">
        <v>21</v>
      </c>
      <c r="O173" s="8" t="s">
        <v>21</v>
      </c>
      <c r="P173" s="8" t="s">
        <v>9</v>
      </c>
      <c r="Q173" s="8" t="s">
        <v>21</v>
      </c>
      <c r="R173" s="62">
        <v>30</v>
      </c>
      <c r="S173" s="71">
        <f>R173*8</f>
        <v>240</v>
      </c>
      <c r="T173" s="71">
        <f>S173*5</f>
        <v>1200</v>
      </c>
      <c r="U173" s="69">
        <f t="shared" si="61"/>
        <v>4.253810705423609</v>
      </c>
      <c r="V173" s="69">
        <f t="shared" si="62"/>
        <v>21.269053527118043</v>
      </c>
    </row>
    <row r="174" spans="1:22" s="8" customFormat="1" x14ac:dyDescent="0.25">
      <c r="A174" s="6" t="s">
        <v>361</v>
      </c>
      <c r="B174" s="25" t="s">
        <v>370</v>
      </c>
      <c r="C174" s="12" t="str">
        <f t="shared" si="58"/>
        <v>RADA: Max Rayne</v>
      </c>
      <c r="D174" s="69">
        <f t="shared" si="59"/>
        <v>0.53333333333333333</v>
      </c>
      <c r="E174" s="23">
        <f t="shared" si="65"/>
        <v>41.010498750000004</v>
      </c>
      <c r="F174" s="23">
        <f t="shared" si="65"/>
        <v>17.716535460000003</v>
      </c>
      <c r="G174" s="23">
        <f t="shared" si="66"/>
        <v>726.56395533666091</v>
      </c>
      <c r="H174" s="50">
        <v>12.5</v>
      </c>
      <c r="I174" s="50">
        <v>5.4</v>
      </c>
      <c r="J174" s="50">
        <f t="shared" si="60"/>
        <v>67.5</v>
      </c>
      <c r="K174" s="8" t="s">
        <v>21</v>
      </c>
      <c r="L174" s="8" t="s">
        <v>21</v>
      </c>
      <c r="M174" s="8" t="s">
        <v>9</v>
      </c>
      <c r="N174" s="8" t="s">
        <v>21</v>
      </c>
      <c r="O174" s="8" t="s">
        <v>9</v>
      </c>
      <c r="P174" s="8" t="s">
        <v>9</v>
      </c>
      <c r="Q174" s="8" t="s">
        <v>21</v>
      </c>
      <c r="R174" s="62">
        <v>36</v>
      </c>
      <c r="S174" s="62">
        <v>264</v>
      </c>
      <c r="T174" s="71">
        <f>S174*5</f>
        <v>1320</v>
      </c>
      <c r="U174" s="69">
        <f t="shared" si="61"/>
        <v>3.911111111111111</v>
      </c>
      <c r="V174" s="69">
        <f t="shared" si="62"/>
        <v>19.555555555555557</v>
      </c>
    </row>
    <row r="175" spans="1:22" s="8" customFormat="1" x14ac:dyDescent="0.25">
      <c r="A175" s="6" t="s">
        <v>361</v>
      </c>
      <c r="B175" s="25" t="s">
        <v>336</v>
      </c>
      <c r="C175" s="12" t="str">
        <f t="shared" si="58"/>
        <v>RADA: Studio 7</v>
      </c>
      <c r="D175" s="69">
        <f t="shared" si="59"/>
        <v>0.5357142857142857</v>
      </c>
      <c r="E175" s="23">
        <f t="shared" si="65"/>
        <v>22.965879300000001</v>
      </c>
      <c r="F175" s="23">
        <f t="shared" si="65"/>
        <v>26.246719200000001</v>
      </c>
      <c r="G175" s="23">
        <f t="shared" si="66"/>
        <v>602.77898516819266</v>
      </c>
      <c r="H175" s="50">
        <v>7</v>
      </c>
      <c r="I175" s="50">
        <v>8</v>
      </c>
      <c r="J175" s="50">
        <f t="shared" si="60"/>
        <v>56</v>
      </c>
      <c r="K175" s="8" t="s">
        <v>21</v>
      </c>
      <c r="L175" s="8" t="s">
        <v>21</v>
      </c>
      <c r="M175" s="8" t="s">
        <v>21</v>
      </c>
      <c r="N175" s="8" t="s">
        <v>21</v>
      </c>
      <c r="O175" s="8" t="s">
        <v>21</v>
      </c>
      <c r="P175" s="8" t="s">
        <v>21</v>
      </c>
      <c r="Q175" s="8" t="s">
        <v>21</v>
      </c>
      <c r="R175" s="62">
        <v>30</v>
      </c>
      <c r="S175" s="62">
        <v>222</v>
      </c>
      <c r="T175" s="71">
        <f>S175*5</f>
        <v>1110</v>
      </c>
      <c r="U175" s="69">
        <f t="shared" si="61"/>
        <v>3.9642857142857144</v>
      </c>
      <c r="V175" s="69">
        <f t="shared" si="62"/>
        <v>19.821428571428573</v>
      </c>
    </row>
    <row r="176" spans="1:22" s="8" customFormat="1" x14ac:dyDescent="0.25">
      <c r="A176" s="21" t="s">
        <v>192</v>
      </c>
      <c r="B176" s="21" t="s">
        <v>253</v>
      </c>
      <c r="C176" s="12" t="str">
        <f t="shared" si="58"/>
        <v>Graeae Theatre Company: Rehearsal Room</v>
      </c>
      <c r="D176" s="69">
        <f t="shared" si="59"/>
        <v>0.54425508521165478</v>
      </c>
      <c r="E176" s="23">
        <f t="shared" si="65"/>
        <v>35.104986930000003</v>
      </c>
      <c r="F176" s="23">
        <f t="shared" si="65"/>
        <v>27.887139150000003</v>
      </c>
      <c r="G176" s="23">
        <f t="shared" si="66"/>
        <v>978.97765537584144</v>
      </c>
      <c r="H176" s="51">
        <v>10.7</v>
      </c>
      <c r="I176" s="51">
        <v>8.5</v>
      </c>
      <c r="J176" s="51">
        <f t="shared" si="60"/>
        <v>90.949999999999989</v>
      </c>
      <c r="K176" s="23" t="s">
        <v>9</v>
      </c>
      <c r="L176" s="23" t="s">
        <v>9</v>
      </c>
      <c r="M176" s="23" t="s">
        <v>9</v>
      </c>
      <c r="N176" s="23" t="s">
        <v>9</v>
      </c>
      <c r="O176" s="23" t="s">
        <v>9</v>
      </c>
      <c r="P176" s="23" t="s">
        <v>21</v>
      </c>
      <c r="Q176" s="23" t="s">
        <v>21</v>
      </c>
      <c r="R176" s="73">
        <f>S176/8</f>
        <v>49.5</v>
      </c>
      <c r="S176" s="62">
        <v>396</v>
      </c>
      <c r="T176" s="62">
        <v>1122</v>
      </c>
      <c r="U176" s="69">
        <f t="shared" si="61"/>
        <v>4.3540406816932382</v>
      </c>
      <c r="V176" s="69">
        <f t="shared" si="62"/>
        <v>12.336448598130843</v>
      </c>
    </row>
    <row r="177" spans="1:22" s="8" customFormat="1" x14ac:dyDescent="0.25">
      <c r="A177" s="6" t="s">
        <v>349</v>
      </c>
      <c r="B177" s="25" t="s">
        <v>359</v>
      </c>
      <c r="C177" s="12" t="str">
        <f t="shared" si="58"/>
        <v xml:space="preserve">Rooms Above: Room 4 </v>
      </c>
      <c r="D177" s="69">
        <f t="shared" si="59"/>
        <v>0.54545454545454541</v>
      </c>
      <c r="E177" s="23">
        <f t="shared" si="65"/>
        <v>36.089238899999998</v>
      </c>
      <c r="F177" s="23">
        <f t="shared" si="65"/>
        <v>9.8425197000000004</v>
      </c>
      <c r="G177" s="23">
        <f t="shared" si="66"/>
        <v>355.20904483125634</v>
      </c>
      <c r="H177" s="50">
        <v>11</v>
      </c>
      <c r="I177" s="50">
        <v>3</v>
      </c>
      <c r="J177" s="50">
        <f t="shared" si="60"/>
        <v>33</v>
      </c>
      <c r="K177" s="25" t="s">
        <v>21</v>
      </c>
      <c r="L177" s="25" t="s">
        <v>21</v>
      </c>
      <c r="M177" s="25" t="s">
        <v>21</v>
      </c>
      <c r="N177" s="25" t="s">
        <v>21</v>
      </c>
      <c r="O177" s="25" t="s">
        <v>21</v>
      </c>
      <c r="P177" s="25" t="s">
        <v>21</v>
      </c>
      <c r="Q177" s="25" t="s">
        <v>21</v>
      </c>
      <c r="R177" s="62">
        <v>18</v>
      </c>
      <c r="S177" s="71">
        <f>R177*8</f>
        <v>144</v>
      </c>
      <c r="T177" s="71">
        <f>S177*5</f>
        <v>720</v>
      </c>
      <c r="U177" s="69">
        <f t="shared" si="61"/>
        <v>4.3636363636363633</v>
      </c>
      <c r="V177" s="69">
        <f t="shared" si="62"/>
        <v>21.818181818181817</v>
      </c>
    </row>
    <row r="178" spans="1:22" s="8" customFormat="1" x14ac:dyDescent="0.25">
      <c r="A178" s="12" t="s">
        <v>44</v>
      </c>
      <c r="B178" s="12" t="s">
        <v>559</v>
      </c>
      <c r="C178" s="12" t="str">
        <f t="shared" si="58"/>
        <v>Actors Centre: John Thaw Studio</v>
      </c>
      <c r="D178" s="69">
        <f t="shared" si="59"/>
        <v>0.55122116689280864</v>
      </c>
      <c r="E178" s="12">
        <v>29</v>
      </c>
      <c r="F178" s="12">
        <v>22</v>
      </c>
      <c r="G178" s="17">
        <f t="shared" si="66"/>
        <v>638</v>
      </c>
      <c r="H178" s="37">
        <v>8.8000000000000007</v>
      </c>
      <c r="I178" s="37">
        <v>6.7</v>
      </c>
      <c r="J178" s="37">
        <f t="shared" si="60"/>
        <v>58.960000000000008</v>
      </c>
      <c r="K178" s="12" t="s">
        <v>9</v>
      </c>
      <c r="L178" s="12" t="s">
        <v>9</v>
      </c>
      <c r="M178" s="12" t="s">
        <v>21</v>
      </c>
      <c r="N178" s="12" t="s">
        <v>9</v>
      </c>
      <c r="O178" s="12" t="s">
        <v>21</v>
      </c>
      <c r="P178" s="12" t="s">
        <v>9</v>
      </c>
      <c r="Q178" s="12" t="s">
        <v>21</v>
      </c>
      <c r="R178" s="74">
        <v>32.5</v>
      </c>
      <c r="S178" s="74">
        <v>210</v>
      </c>
      <c r="T178" s="73">
        <f>S178*5</f>
        <v>1050</v>
      </c>
      <c r="U178" s="69">
        <f t="shared" si="61"/>
        <v>3.561736770691994</v>
      </c>
      <c r="V178" s="69">
        <f t="shared" si="62"/>
        <v>17.808683853459971</v>
      </c>
    </row>
    <row r="179" spans="1:22" s="8" customFormat="1" x14ac:dyDescent="0.25">
      <c r="A179" s="6" t="s">
        <v>361</v>
      </c>
      <c r="B179" s="25" t="s">
        <v>373</v>
      </c>
      <c r="C179" s="12" t="str">
        <f t="shared" si="58"/>
        <v>RADA: Fanny Kemble</v>
      </c>
      <c r="D179" s="69">
        <f t="shared" si="59"/>
        <v>0.55469953775038516</v>
      </c>
      <c r="E179" s="23">
        <f t="shared" ref="E179:F185" si="67">H179*3.2808399</f>
        <v>32.480315010000005</v>
      </c>
      <c r="F179" s="23">
        <f t="shared" si="67"/>
        <v>19.356955410000001</v>
      </c>
      <c r="G179" s="23">
        <f t="shared" si="66"/>
        <v>628.72000935132382</v>
      </c>
      <c r="H179" s="50">
        <v>9.9</v>
      </c>
      <c r="I179" s="50">
        <v>5.9</v>
      </c>
      <c r="J179" s="50">
        <f t="shared" si="60"/>
        <v>58.410000000000004</v>
      </c>
      <c r="K179" s="8" t="s">
        <v>21</v>
      </c>
      <c r="L179" s="8" t="s">
        <v>21</v>
      </c>
      <c r="M179" s="8" t="s">
        <v>9</v>
      </c>
      <c r="N179" s="8" t="s">
        <v>21</v>
      </c>
      <c r="O179" s="8" t="s">
        <v>9</v>
      </c>
      <c r="P179" s="8" t="s">
        <v>9</v>
      </c>
      <c r="Q179" s="8" t="s">
        <v>21</v>
      </c>
      <c r="R179" s="62">
        <v>32.4</v>
      </c>
      <c r="S179" s="62">
        <v>240</v>
      </c>
      <c r="T179" s="71">
        <f>S179*5</f>
        <v>1200</v>
      </c>
      <c r="U179" s="69">
        <f t="shared" si="61"/>
        <v>4.1088854648176678</v>
      </c>
      <c r="V179" s="69">
        <f t="shared" si="62"/>
        <v>20.544427324088339</v>
      </c>
    </row>
    <row r="180" spans="1:22" s="8" customFormat="1" x14ac:dyDescent="0.25">
      <c r="A180" s="21" t="s">
        <v>103</v>
      </c>
      <c r="B180" s="21" t="s">
        <v>108</v>
      </c>
      <c r="C180" s="12" t="str">
        <f t="shared" si="58"/>
        <v>Brixton Community Base: Lower Hall</v>
      </c>
      <c r="D180" s="69">
        <f t="shared" si="59"/>
        <v>0.55555555555555558</v>
      </c>
      <c r="E180" s="23">
        <f t="shared" si="67"/>
        <v>22.965879300000001</v>
      </c>
      <c r="F180" s="23">
        <f t="shared" si="67"/>
        <v>29.527559100000001</v>
      </c>
      <c r="G180" s="23">
        <f t="shared" si="66"/>
        <v>678.12635831421665</v>
      </c>
      <c r="H180" s="51">
        <v>7</v>
      </c>
      <c r="I180" s="51">
        <v>9</v>
      </c>
      <c r="J180" s="51">
        <f t="shared" si="60"/>
        <v>63</v>
      </c>
      <c r="K180" s="12" t="s">
        <v>21</v>
      </c>
      <c r="L180" s="12" t="s">
        <v>21</v>
      </c>
      <c r="M180" s="12" t="s">
        <v>21</v>
      </c>
      <c r="N180" s="12" t="s">
        <v>21</v>
      </c>
      <c r="O180" s="12" t="s">
        <v>21</v>
      </c>
      <c r="P180" s="21" t="s">
        <v>9</v>
      </c>
      <c r="Q180" s="21" t="s">
        <v>21</v>
      </c>
      <c r="R180" s="74">
        <v>35</v>
      </c>
      <c r="S180" s="74">
        <v>120</v>
      </c>
      <c r="T180" s="74">
        <v>450</v>
      </c>
      <c r="U180" s="69">
        <f t="shared" si="61"/>
        <v>1.9047619047619047</v>
      </c>
      <c r="V180" s="69">
        <f t="shared" si="62"/>
        <v>7.1428571428571432</v>
      </c>
    </row>
    <row r="181" spans="1:22" s="8" customFormat="1" x14ac:dyDescent="0.25">
      <c r="A181" s="6" t="s">
        <v>361</v>
      </c>
      <c r="B181" s="25" t="s">
        <v>381</v>
      </c>
      <c r="C181" s="12" t="str">
        <f t="shared" si="58"/>
        <v>RADA: Jerwood Vanburgh</v>
      </c>
      <c r="D181" s="69">
        <f t="shared" si="59"/>
        <v>0.55652173913043479</v>
      </c>
      <c r="E181" s="23">
        <f t="shared" si="67"/>
        <v>37.72965885</v>
      </c>
      <c r="F181" s="23">
        <f t="shared" si="67"/>
        <v>24.606299249999999</v>
      </c>
      <c r="G181" s="23">
        <f t="shared" si="66"/>
        <v>928.38727626351078</v>
      </c>
      <c r="H181" s="50">
        <v>11.5</v>
      </c>
      <c r="I181" s="50">
        <v>7.5</v>
      </c>
      <c r="J181" s="50">
        <f t="shared" si="60"/>
        <v>86.25</v>
      </c>
      <c r="K181" s="8" t="s">
        <v>21</v>
      </c>
      <c r="L181" s="8" t="s">
        <v>21</v>
      </c>
      <c r="M181" s="8" t="s">
        <v>9</v>
      </c>
      <c r="N181" s="8" t="s">
        <v>21</v>
      </c>
      <c r="O181" s="8" t="s">
        <v>9</v>
      </c>
      <c r="P181" s="8" t="s">
        <v>9</v>
      </c>
      <c r="Q181" s="8" t="s">
        <v>21</v>
      </c>
      <c r="R181" s="62">
        <v>48</v>
      </c>
      <c r="S181" s="62">
        <v>348</v>
      </c>
      <c r="T181" s="71">
        <f t="shared" ref="T181:T186" si="68">S181*5</f>
        <v>1740</v>
      </c>
      <c r="U181" s="69">
        <f t="shared" si="61"/>
        <v>4.034782608695652</v>
      </c>
      <c r="V181" s="69">
        <f t="shared" si="62"/>
        <v>20.173913043478262</v>
      </c>
    </row>
    <row r="182" spans="1:22" s="8" customFormat="1" x14ac:dyDescent="0.25">
      <c r="A182" s="6" t="s">
        <v>361</v>
      </c>
      <c r="B182" s="25" t="s">
        <v>367</v>
      </c>
      <c r="C182" s="12" t="str">
        <f t="shared" si="58"/>
        <v>RADA: Max Reinhart</v>
      </c>
      <c r="D182" s="69">
        <f t="shared" si="59"/>
        <v>0.55831265508684857</v>
      </c>
      <c r="E182" s="23">
        <f t="shared" si="67"/>
        <v>40.68241476</v>
      </c>
      <c r="F182" s="23">
        <f t="shared" si="67"/>
        <v>17.06036748</v>
      </c>
      <c r="G182" s="23">
        <f t="shared" si="66"/>
        <v>694.05694577937606</v>
      </c>
      <c r="H182" s="50">
        <v>12.4</v>
      </c>
      <c r="I182" s="50">
        <v>5.2</v>
      </c>
      <c r="J182" s="50">
        <f t="shared" si="60"/>
        <v>64.48</v>
      </c>
      <c r="K182" s="25" t="s">
        <v>21</v>
      </c>
      <c r="L182" s="8" t="s">
        <v>21</v>
      </c>
      <c r="M182" s="8" t="s">
        <v>9</v>
      </c>
      <c r="N182" s="8" t="s">
        <v>21</v>
      </c>
      <c r="O182" s="8" t="s">
        <v>9</v>
      </c>
      <c r="P182" s="8" t="s">
        <v>9</v>
      </c>
      <c r="Q182" s="8" t="s">
        <v>21</v>
      </c>
      <c r="R182" s="62">
        <v>36</v>
      </c>
      <c r="S182" s="62">
        <v>264</v>
      </c>
      <c r="T182" s="71">
        <f t="shared" si="68"/>
        <v>1320</v>
      </c>
      <c r="U182" s="69">
        <f t="shared" si="61"/>
        <v>4.0942928039702231</v>
      </c>
      <c r="V182" s="69">
        <f t="shared" si="62"/>
        <v>20.471464019851116</v>
      </c>
    </row>
    <row r="183" spans="1:22" s="8" customFormat="1" x14ac:dyDescent="0.25">
      <c r="A183" s="21" t="s">
        <v>148</v>
      </c>
      <c r="B183" s="21" t="s">
        <v>165</v>
      </c>
      <c r="C183" s="12" t="str">
        <f t="shared" si="58"/>
        <v>Dragon Hall: Meeting Room</v>
      </c>
      <c r="D183" s="69">
        <f t="shared" si="59"/>
        <v>0.5608974358974359</v>
      </c>
      <c r="E183" s="23">
        <f t="shared" si="67"/>
        <v>21.325459350000003</v>
      </c>
      <c r="F183" s="23">
        <f t="shared" si="67"/>
        <v>19.685039400000001</v>
      </c>
      <c r="G183" s="17">
        <f t="shared" si="66"/>
        <v>419.79250752784844</v>
      </c>
      <c r="H183" s="37">
        <v>6.5</v>
      </c>
      <c r="I183" s="37">
        <v>6</v>
      </c>
      <c r="J183" s="37">
        <f t="shared" si="60"/>
        <v>39</v>
      </c>
      <c r="K183" s="23" t="s">
        <v>9</v>
      </c>
      <c r="L183" s="23" t="s">
        <v>21</v>
      </c>
      <c r="M183" s="23" t="s">
        <v>21</v>
      </c>
      <c r="N183" s="23" t="s">
        <v>21</v>
      </c>
      <c r="O183" s="23" t="s">
        <v>21</v>
      </c>
      <c r="P183" s="23" t="s">
        <v>21</v>
      </c>
      <c r="Q183" s="23" t="s">
        <v>21</v>
      </c>
      <c r="R183" s="71">
        <f>S183/8</f>
        <v>21.875</v>
      </c>
      <c r="S183" s="74">
        <v>175</v>
      </c>
      <c r="T183" s="71">
        <f t="shared" si="68"/>
        <v>875</v>
      </c>
      <c r="U183" s="69">
        <f t="shared" si="61"/>
        <v>4.4871794871794872</v>
      </c>
      <c r="V183" s="69">
        <f t="shared" si="62"/>
        <v>22.435897435897434</v>
      </c>
    </row>
    <row r="184" spans="1:22" s="8" customFormat="1" x14ac:dyDescent="0.25">
      <c r="A184" s="21" t="s">
        <v>60</v>
      </c>
      <c r="B184" s="21" t="s">
        <v>66</v>
      </c>
      <c r="C184" s="12" t="str">
        <f t="shared" si="58"/>
        <v>The Albany: Blue Room</v>
      </c>
      <c r="D184" s="69">
        <f t="shared" si="59"/>
        <v>0.5625</v>
      </c>
      <c r="E184" s="23">
        <f t="shared" si="67"/>
        <v>26.246719200000001</v>
      </c>
      <c r="F184" s="23">
        <f t="shared" si="67"/>
        <v>16.404199500000001</v>
      </c>
      <c r="G184" s="23">
        <f t="shared" si="66"/>
        <v>430.55641797728043</v>
      </c>
      <c r="H184" s="51">
        <v>8</v>
      </c>
      <c r="I184" s="51">
        <v>5</v>
      </c>
      <c r="J184" s="51">
        <f t="shared" si="60"/>
        <v>40</v>
      </c>
      <c r="K184" s="21" t="s">
        <v>9</v>
      </c>
      <c r="L184" s="21" t="s">
        <v>9</v>
      </c>
      <c r="M184" s="21" t="s">
        <v>21</v>
      </c>
      <c r="N184" s="21" t="s">
        <v>21</v>
      </c>
      <c r="O184" s="21" t="s">
        <v>21</v>
      </c>
      <c r="P184" s="21" t="s">
        <v>21</v>
      </c>
      <c r="Q184" s="21" t="s">
        <v>21</v>
      </c>
      <c r="R184" s="74">
        <v>22.5</v>
      </c>
      <c r="S184" s="74">
        <v>155</v>
      </c>
      <c r="T184" s="71">
        <f t="shared" si="68"/>
        <v>775</v>
      </c>
      <c r="U184" s="69">
        <f t="shared" si="61"/>
        <v>3.875</v>
      </c>
      <c r="V184" s="69">
        <f t="shared" si="62"/>
        <v>19.375</v>
      </c>
    </row>
    <row r="185" spans="1:22" s="83" customFormat="1" x14ac:dyDescent="0.25">
      <c r="A185" s="21" t="s">
        <v>60</v>
      </c>
      <c r="B185" s="21" t="s">
        <v>67</v>
      </c>
      <c r="C185" s="12" t="str">
        <f t="shared" si="58"/>
        <v>The Albany: Orange Room</v>
      </c>
      <c r="D185" s="69">
        <f t="shared" si="59"/>
        <v>0.5625</v>
      </c>
      <c r="E185" s="23">
        <f t="shared" si="67"/>
        <v>26.246719200000001</v>
      </c>
      <c r="F185" s="23">
        <f t="shared" si="67"/>
        <v>16.404199500000001</v>
      </c>
      <c r="G185" s="23">
        <f t="shared" si="66"/>
        <v>430.55641797728043</v>
      </c>
      <c r="H185" s="51">
        <v>8</v>
      </c>
      <c r="I185" s="51">
        <v>5</v>
      </c>
      <c r="J185" s="51">
        <f t="shared" si="60"/>
        <v>40</v>
      </c>
      <c r="K185" s="21" t="s">
        <v>9</v>
      </c>
      <c r="L185" s="21" t="s">
        <v>9</v>
      </c>
      <c r="M185" s="21" t="s">
        <v>21</v>
      </c>
      <c r="N185" s="21" t="s">
        <v>21</v>
      </c>
      <c r="O185" s="21" t="s">
        <v>21</v>
      </c>
      <c r="P185" s="21" t="s">
        <v>21</v>
      </c>
      <c r="Q185" s="21" t="s">
        <v>21</v>
      </c>
      <c r="R185" s="74">
        <v>22.5</v>
      </c>
      <c r="S185" s="74">
        <v>155</v>
      </c>
      <c r="T185" s="71">
        <f t="shared" si="68"/>
        <v>775</v>
      </c>
      <c r="U185" s="69">
        <f t="shared" si="61"/>
        <v>3.875</v>
      </c>
      <c r="V185" s="69">
        <f t="shared" si="62"/>
        <v>19.375</v>
      </c>
    </row>
    <row r="186" spans="1:22" s="8" customFormat="1" x14ac:dyDescent="0.25">
      <c r="A186" s="6" t="s">
        <v>449</v>
      </c>
      <c r="B186" s="25" t="s">
        <v>165</v>
      </c>
      <c r="C186" s="12" t="str">
        <f t="shared" si="58"/>
        <v>Kobi Nazrul Centre: Meeting Room</v>
      </c>
      <c r="D186" s="69">
        <f t="shared" si="59"/>
        <v>0.5641025641025641</v>
      </c>
      <c r="E186" s="12"/>
      <c r="F186" s="12"/>
      <c r="G186" s="12"/>
      <c r="H186" s="50">
        <v>7.8</v>
      </c>
      <c r="I186" s="50">
        <v>5</v>
      </c>
      <c r="J186" s="50">
        <f t="shared" si="60"/>
        <v>39</v>
      </c>
      <c r="K186" s="8" t="s">
        <v>21</v>
      </c>
      <c r="L186" s="8" t="s">
        <v>21</v>
      </c>
      <c r="M186" s="8" t="s">
        <v>21</v>
      </c>
      <c r="N186" s="8" t="s">
        <v>21</v>
      </c>
      <c r="O186" s="8" t="s">
        <v>21</v>
      </c>
      <c r="P186" s="8" t="s">
        <v>21</v>
      </c>
      <c r="Q186" s="8" t="s">
        <v>21</v>
      </c>
      <c r="R186" s="62">
        <v>22</v>
      </c>
      <c r="S186" s="62">
        <v>60</v>
      </c>
      <c r="T186" s="73">
        <f t="shared" si="68"/>
        <v>300</v>
      </c>
      <c r="U186" s="69">
        <f t="shared" si="61"/>
        <v>1.5384615384615385</v>
      </c>
      <c r="V186" s="69">
        <f t="shared" si="62"/>
        <v>7.6923076923076925</v>
      </c>
    </row>
    <row r="187" spans="1:22" s="45" customFormat="1" x14ac:dyDescent="0.25">
      <c r="A187" s="6" t="s">
        <v>757</v>
      </c>
      <c r="B187" s="6" t="s">
        <v>757</v>
      </c>
      <c r="C187" s="21" t="str">
        <f t="shared" si="58"/>
        <v>Anonymous: Anonymous</v>
      </c>
      <c r="D187" s="65">
        <f t="shared" si="59"/>
        <v>0.56746532156368223</v>
      </c>
      <c r="E187" s="13">
        <f>H187*3.2808399</f>
        <v>20.013123390000001</v>
      </c>
      <c r="F187" s="13">
        <f>I187*3.2808399</f>
        <v>17.06036748</v>
      </c>
      <c r="G187" s="54">
        <f>E187*F187</f>
        <v>341.43123945598336</v>
      </c>
      <c r="H187" s="51">
        <v>6.1</v>
      </c>
      <c r="I187" s="51">
        <v>5.2</v>
      </c>
      <c r="J187" s="51">
        <f t="shared" si="60"/>
        <v>31.72</v>
      </c>
      <c r="K187" s="25" t="s">
        <v>21</v>
      </c>
      <c r="L187" s="25" t="s">
        <v>21</v>
      </c>
      <c r="M187" s="25" t="s">
        <v>21</v>
      </c>
      <c r="N187" s="25" t="s">
        <v>21</v>
      </c>
      <c r="O187" s="25" t="s">
        <v>21</v>
      </c>
      <c r="P187" s="25" t="s">
        <v>21</v>
      </c>
      <c r="Q187" s="25" t="s">
        <v>21</v>
      </c>
      <c r="R187" s="62">
        <v>18</v>
      </c>
      <c r="S187" s="62">
        <v>96</v>
      </c>
      <c r="T187" s="62">
        <v>420</v>
      </c>
      <c r="U187" s="65">
        <f t="shared" si="61"/>
        <v>3.0264817150063053</v>
      </c>
      <c r="V187" s="65">
        <f t="shared" si="62"/>
        <v>13.240857503152586</v>
      </c>
    </row>
    <row r="188" spans="1:22" s="8" customFormat="1" x14ac:dyDescent="0.25">
      <c r="A188" s="21" t="s">
        <v>208</v>
      </c>
      <c r="B188" s="21" t="s">
        <v>275</v>
      </c>
      <c r="C188" s="12" t="str">
        <f t="shared" si="58"/>
        <v>Holy Trinity W6: Carini Room</v>
      </c>
      <c r="D188" s="69">
        <f t="shared" si="59"/>
        <v>0.56818181818181823</v>
      </c>
      <c r="E188" s="23">
        <f>H188*3.2808399</f>
        <v>13.123359600000001</v>
      </c>
      <c r="F188" s="23">
        <f>I188*3.2808399</f>
        <v>18.044619449999999</v>
      </c>
      <c r="G188" s="23">
        <f>E188*F188</f>
        <v>236.80602988750422</v>
      </c>
      <c r="H188" s="51">
        <v>4</v>
      </c>
      <c r="I188" s="51">
        <v>5.5</v>
      </c>
      <c r="J188" s="51">
        <f t="shared" si="60"/>
        <v>22</v>
      </c>
      <c r="K188" s="21" t="s">
        <v>9</v>
      </c>
      <c r="L188" s="21" t="s">
        <v>9</v>
      </c>
      <c r="M188" s="21" t="s">
        <v>9</v>
      </c>
      <c r="N188" s="21" t="s">
        <v>21</v>
      </c>
      <c r="O188" s="21" t="s">
        <v>21</v>
      </c>
      <c r="P188" s="21" t="s">
        <v>21</v>
      </c>
      <c r="Q188" s="21" t="s">
        <v>21</v>
      </c>
      <c r="R188" s="73">
        <f>S188/8</f>
        <v>12.5</v>
      </c>
      <c r="S188" s="74">
        <v>100</v>
      </c>
      <c r="T188" s="73">
        <f>S188*5</f>
        <v>500</v>
      </c>
      <c r="U188" s="69">
        <f t="shared" si="61"/>
        <v>4.5454545454545459</v>
      </c>
      <c r="V188" s="69">
        <f t="shared" si="62"/>
        <v>22.727272727272727</v>
      </c>
    </row>
    <row r="189" spans="1:22" s="8" customFormat="1" x14ac:dyDescent="0.25">
      <c r="A189" s="21" t="s">
        <v>603</v>
      </c>
      <c r="B189" s="21" t="s">
        <v>70</v>
      </c>
      <c r="C189" s="12" t="str">
        <f t="shared" si="58"/>
        <v>Eastside Educational Trust: Studio</v>
      </c>
      <c r="D189" s="69">
        <f t="shared" si="59"/>
        <v>0.57189016849314089</v>
      </c>
      <c r="E189" s="23">
        <v>29</v>
      </c>
      <c r="F189" s="23">
        <v>26</v>
      </c>
      <c r="G189" s="17">
        <f>E189*F189</f>
        <v>754</v>
      </c>
      <c r="H189" s="37">
        <v>8.91</v>
      </c>
      <c r="I189" s="37">
        <v>7.85</v>
      </c>
      <c r="J189" s="37">
        <f t="shared" si="60"/>
        <v>69.9435</v>
      </c>
      <c r="K189" s="23" t="s">
        <v>9</v>
      </c>
      <c r="L189" s="23" t="s">
        <v>9</v>
      </c>
      <c r="M189" s="23" t="s">
        <v>9</v>
      </c>
      <c r="N189" s="23" t="s">
        <v>21</v>
      </c>
      <c r="O189" s="23" t="s">
        <v>21</v>
      </c>
      <c r="P189" s="23" t="s">
        <v>21</v>
      </c>
      <c r="Q189" s="23" t="s">
        <v>21</v>
      </c>
      <c r="R189" s="74">
        <v>40</v>
      </c>
      <c r="S189" s="73">
        <f>R189*8</f>
        <v>320</v>
      </c>
      <c r="T189" s="73">
        <f>S189*5</f>
        <v>1600</v>
      </c>
      <c r="U189" s="69">
        <f t="shared" si="61"/>
        <v>4.5751213479451271</v>
      </c>
      <c r="V189" s="69">
        <f t="shared" si="62"/>
        <v>22.875606739725637</v>
      </c>
    </row>
    <row r="190" spans="1:22" s="8" customFormat="1" x14ac:dyDescent="0.25">
      <c r="A190" s="6" t="s">
        <v>724</v>
      </c>
      <c r="B190" s="25" t="s">
        <v>733</v>
      </c>
      <c r="C190" s="12" t="str">
        <f t="shared" si="58"/>
        <v>Sadler's Wells: The Kahn</v>
      </c>
      <c r="D190" s="69">
        <f t="shared" si="59"/>
        <v>0.57499999999999996</v>
      </c>
      <c r="E190" s="23"/>
      <c r="F190" s="23"/>
      <c r="G190" s="23"/>
      <c r="H190" s="50">
        <v>10</v>
      </c>
      <c r="I190" s="50">
        <v>6</v>
      </c>
      <c r="J190" s="50">
        <f t="shared" si="60"/>
        <v>60</v>
      </c>
      <c r="K190" s="25" t="s">
        <v>9</v>
      </c>
      <c r="L190" s="25" t="s">
        <v>9</v>
      </c>
      <c r="M190" s="25" t="s">
        <v>21</v>
      </c>
      <c r="N190" s="25" t="s">
        <v>21</v>
      </c>
      <c r="O190" s="25" t="s">
        <v>21</v>
      </c>
      <c r="P190" s="25" t="s">
        <v>21</v>
      </c>
      <c r="Q190" s="25" t="s">
        <v>21</v>
      </c>
      <c r="R190" s="71">
        <f>S190/8</f>
        <v>34.5</v>
      </c>
      <c r="S190" s="62">
        <v>276</v>
      </c>
      <c r="T190" s="62">
        <v>1134</v>
      </c>
      <c r="U190" s="69">
        <f t="shared" si="61"/>
        <v>4.5999999999999996</v>
      </c>
      <c r="V190" s="69">
        <f t="shared" si="62"/>
        <v>18.899999999999999</v>
      </c>
    </row>
    <row r="191" spans="1:22" s="8" customFormat="1" x14ac:dyDescent="0.25">
      <c r="A191" s="6" t="s">
        <v>416</v>
      </c>
      <c r="B191" s="25" t="s">
        <v>348</v>
      </c>
      <c r="C191" s="12" t="str">
        <f t="shared" si="58"/>
        <v>Half Moon Young People's Theatre: Upper Studio</v>
      </c>
      <c r="D191" s="69">
        <f t="shared" si="59"/>
        <v>0.57900392796264721</v>
      </c>
      <c r="E191" s="13">
        <f t="shared" ref="E191:F195" si="69">H191*3.2808399</f>
        <v>13.517060388000001</v>
      </c>
      <c r="F191" s="13">
        <f t="shared" si="69"/>
        <v>34.383202152000003</v>
      </c>
      <c r="G191" s="14">
        <f>E191*F191</f>
        <v>464.75981982139564</v>
      </c>
      <c r="H191" s="50">
        <v>4.12</v>
      </c>
      <c r="I191" s="50">
        <v>10.48</v>
      </c>
      <c r="J191" s="50">
        <f t="shared" si="60"/>
        <v>43.177600000000005</v>
      </c>
      <c r="K191" s="8" t="s">
        <v>21</v>
      </c>
      <c r="L191" s="8" t="s">
        <v>21</v>
      </c>
      <c r="M191" s="8" t="s">
        <v>21</v>
      </c>
      <c r="N191" s="8" t="s">
        <v>9</v>
      </c>
      <c r="O191" s="8" t="s">
        <v>21</v>
      </c>
      <c r="P191" s="8" t="s">
        <v>21</v>
      </c>
      <c r="Q191" s="8" t="s">
        <v>21</v>
      </c>
      <c r="R191" s="73">
        <f>S191/8</f>
        <v>25</v>
      </c>
      <c r="S191" s="62">
        <v>200</v>
      </c>
      <c r="T191" s="62">
        <v>800</v>
      </c>
      <c r="U191" s="69">
        <f t="shared" si="61"/>
        <v>4.6320314237011777</v>
      </c>
      <c r="V191" s="69">
        <f t="shared" si="62"/>
        <v>18.528125694804711</v>
      </c>
    </row>
    <row r="192" spans="1:22" s="8" customFormat="1" x14ac:dyDescent="0.25">
      <c r="A192" s="6" t="s">
        <v>28</v>
      </c>
      <c r="B192" s="8" t="s">
        <v>100</v>
      </c>
      <c r="C192" s="12" t="str">
        <f t="shared" si="58"/>
        <v>3 Mills Studios: Studio 1</v>
      </c>
      <c r="D192" s="69">
        <f t="shared" si="59"/>
        <v>0.58221594918842623</v>
      </c>
      <c r="E192" s="13">
        <f t="shared" si="69"/>
        <v>35.761154910000002</v>
      </c>
      <c r="F192" s="13">
        <f t="shared" si="69"/>
        <v>21.325459350000003</v>
      </c>
      <c r="G192" s="14">
        <f>E192*F192</f>
        <v>762.623055342258</v>
      </c>
      <c r="H192" s="49">
        <v>10.9</v>
      </c>
      <c r="I192" s="49">
        <v>6.5</v>
      </c>
      <c r="J192" s="50">
        <f t="shared" si="60"/>
        <v>70.850000000000009</v>
      </c>
      <c r="K192" s="8" t="s">
        <v>9</v>
      </c>
      <c r="L192" s="8" t="s">
        <v>21</v>
      </c>
      <c r="M192" s="8" t="s">
        <v>9</v>
      </c>
      <c r="N192" s="8" t="s">
        <v>21</v>
      </c>
      <c r="O192" s="8" t="s">
        <v>9</v>
      </c>
      <c r="P192" s="57" t="s">
        <v>21</v>
      </c>
      <c r="Q192" s="25" t="s">
        <v>21</v>
      </c>
      <c r="R192" s="67">
        <f>S192/8</f>
        <v>41.25</v>
      </c>
      <c r="S192" s="68">
        <v>330</v>
      </c>
      <c r="T192" s="68">
        <v>1320</v>
      </c>
      <c r="U192" s="69">
        <f t="shared" si="61"/>
        <v>4.6577275935074098</v>
      </c>
      <c r="V192" s="69">
        <f t="shared" si="62"/>
        <v>18.630910374029639</v>
      </c>
    </row>
    <row r="193" spans="1:22" s="8" customFormat="1" x14ac:dyDescent="0.25">
      <c r="A193" s="6" t="s">
        <v>361</v>
      </c>
      <c r="B193" s="25" t="s">
        <v>101</v>
      </c>
      <c r="C193" s="12" t="str">
        <f t="shared" ref="C193:C224" si="70">A193&amp;": "&amp;B193</f>
        <v>RADA: Studio 2</v>
      </c>
      <c r="D193" s="69">
        <f t="shared" ref="D193:D224" si="71">R193/J193</f>
        <v>0.58333333333333337</v>
      </c>
      <c r="E193" s="23">
        <f t="shared" si="69"/>
        <v>26.246719200000001</v>
      </c>
      <c r="F193" s="23">
        <f t="shared" si="69"/>
        <v>29.527559100000001</v>
      </c>
      <c r="G193" s="23">
        <f>E193*F193</f>
        <v>775.00155235910483</v>
      </c>
      <c r="H193" s="50">
        <v>8</v>
      </c>
      <c r="I193" s="50">
        <v>9</v>
      </c>
      <c r="J193" s="50">
        <f t="shared" si="60"/>
        <v>72</v>
      </c>
      <c r="K193" s="8" t="s">
        <v>21</v>
      </c>
      <c r="L193" s="8" t="s">
        <v>21</v>
      </c>
      <c r="M193" s="8" t="s">
        <v>21</v>
      </c>
      <c r="N193" s="8" t="s">
        <v>21</v>
      </c>
      <c r="O193" s="8" t="s">
        <v>21</v>
      </c>
      <c r="P193" s="8" t="s">
        <v>9</v>
      </c>
      <c r="Q193" s="8" t="s">
        <v>9</v>
      </c>
      <c r="R193" s="62">
        <v>42</v>
      </c>
      <c r="S193" s="62">
        <v>300</v>
      </c>
      <c r="T193" s="71">
        <f>S193*5</f>
        <v>1500</v>
      </c>
      <c r="U193" s="69">
        <f t="shared" ref="U193:U224" si="72">S193/J193</f>
        <v>4.166666666666667</v>
      </c>
      <c r="V193" s="69">
        <f t="shared" ref="V193:V224" si="73">T193/J193</f>
        <v>20.833333333333332</v>
      </c>
    </row>
    <row r="194" spans="1:22" s="8" customFormat="1" x14ac:dyDescent="0.25">
      <c r="A194" s="21" t="s">
        <v>300</v>
      </c>
      <c r="B194" s="21" t="s">
        <v>307</v>
      </c>
      <c r="C194" s="12" t="str">
        <f t="shared" si="70"/>
        <v>October Gallery: Theatre Showroom</v>
      </c>
      <c r="D194" s="69">
        <f t="shared" si="71"/>
        <v>0.5865102639296188</v>
      </c>
      <c r="E194" s="23">
        <f t="shared" si="69"/>
        <v>50.85301845</v>
      </c>
      <c r="F194" s="23">
        <f t="shared" si="69"/>
        <v>18.044619449999999</v>
      </c>
      <c r="G194" s="23">
        <f>E194*F194</f>
        <v>917.62336581407885</v>
      </c>
      <c r="H194" s="51">
        <v>15.5</v>
      </c>
      <c r="I194" s="51">
        <v>5.5</v>
      </c>
      <c r="J194" s="51">
        <f t="shared" si="60"/>
        <v>85.25</v>
      </c>
      <c r="K194" s="21" t="s">
        <v>9</v>
      </c>
      <c r="L194" s="21" t="s">
        <v>21</v>
      </c>
      <c r="M194" s="21" t="s">
        <v>9</v>
      </c>
      <c r="N194" s="21" t="s">
        <v>21</v>
      </c>
      <c r="O194" s="21" t="s">
        <v>21</v>
      </c>
      <c r="P194" s="21" t="s">
        <v>9</v>
      </c>
      <c r="Q194" s="21" t="s">
        <v>21</v>
      </c>
      <c r="R194" s="74">
        <v>50</v>
      </c>
      <c r="S194" s="73">
        <f>R194*8</f>
        <v>400</v>
      </c>
      <c r="T194" s="73">
        <f>S194*5</f>
        <v>2000</v>
      </c>
      <c r="U194" s="69">
        <f t="shared" si="72"/>
        <v>4.6920821114369504</v>
      </c>
      <c r="V194" s="69">
        <f t="shared" si="73"/>
        <v>23.460410557184751</v>
      </c>
    </row>
    <row r="195" spans="1:22" s="8" customFormat="1" x14ac:dyDescent="0.25">
      <c r="A195" s="21" t="s">
        <v>300</v>
      </c>
      <c r="B195" s="21" t="s">
        <v>308</v>
      </c>
      <c r="C195" s="12" t="str">
        <f t="shared" si="70"/>
        <v>October Gallery: Club Room</v>
      </c>
      <c r="D195" s="69">
        <f t="shared" si="71"/>
        <v>0.5865102639296188</v>
      </c>
      <c r="E195" s="23">
        <f t="shared" si="69"/>
        <v>50.85301845</v>
      </c>
      <c r="F195" s="23">
        <f t="shared" si="69"/>
        <v>18.044619449999999</v>
      </c>
      <c r="G195" s="23">
        <f>E195*F195</f>
        <v>917.62336581407885</v>
      </c>
      <c r="H195" s="51">
        <v>15.5</v>
      </c>
      <c r="I195" s="51">
        <v>5.5</v>
      </c>
      <c r="J195" s="51">
        <f t="shared" si="60"/>
        <v>85.25</v>
      </c>
      <c r="K195" s="21" t="s">
        <v>21</v>
      </c>
      <c r="L195" s="21" t="s">
        <v>21</v>
      </c>
      <c r="M195" s="21" t="s">
        <v>21</v>
      </c>
      <c r="N195" s="21" t="s">
        <v>21</v>
      </c>
      <c r="O195" s="21" t="s">
        <v>21</v>
      </c>
      <c r="P195" s="21" t="s">
        <v>21</v>
      </c>
      <c r="Q195" s="21" t="s">
        <v>21</v>
      </c>
      <c r="R195" s="74">
        <v>50</v>
      </c>
      <c r="S195" s="73">
        <f>R195*8</f>
        <v>400</v>
      </c>
      <c r="T195" s="73">
        <f>S195*5</f>
        <v>2000</v>
      </c>
      <c r="U195" s="69">
        <f t="shared" si="72"/>
        <v>4.6920821114369504</v>
      </c>
      <c r="V195" s="69">
        <f t="shared" si="73"/>
        <v>23.460410557184751</v>
      </c>
    </row>
    <row r="196" spans="1:22" s="8" customFormat="1" x14ac:dyDescent="0.25">
      <c r="A196" s="21" t="s">
        <v>60</v>
      </c>
      <c r="B196" s="21" t="s">
        <v>70</v>
      </c>
      <c r="C196" s="12" t="str">
        <f t="shared" si="70"/>
        <v>The Albany: Studio</v>
      </c>
      <c r="D196" s="69">
        <f t="shared" si="71"/>
        <v>0.58695652173913049</v>
      </c>
      <c r="E196" s="23" t="s">
        <v>42</v>
      </c>
      <c r="F196" s="23" t="s">
        <v>42</v>
      </c>
      <c r="G196" s="23" t="s">
        <v>42</v>
      </c>
      <c r="H196" s="51" t="s">
        <v>42</v>
      </c>
      <c r="I196" s="51" t="s">
        <v>42</v>
      </c>
      <c r="J196" s="51">
        <v>46</v>
      </c>
      <c r="K196" s="21"/>
      <c r="L196" s="21"/>
      <c r="M196" s="21" t="s">
        <v>9</v>
      </c>
      <c r="N196" s="21" t="s">
        <v>9</v>
      </c>
      <c r="O196" s="21" t="s">
        <v>21</v>
      </c>
      <c r="P196" s="21" t="s">
        <v>21</v>
      </c>
      <c r="Q196" s="21" t="s">
        <v>21</v>
      </c>
      <c r="R196" s="74">
        <v>27</v>
      </c>
      <c r="S196" s="74">
        <v>185</v>
      </c>
      <c r="T196" s="71">
        <f>S196*5</f>
        <v>925</v>
      </c>
      <c r="U196" s="69">
        <f t="shared" si="72"/>
        <v>4.0217391304347823</v>
      </c>
      <c r="V196" s="69">
        <f t="shared" si="73"/>
        <v>20.108695652173914</v>
      </c>
    </row>
    <row r="197" spans="1:22" s="8" customFormat="1" x14ac:dyDescent="0.25">
      <c r="A197" s="6" t="s">
        <v>361</v>
      </c>
      <c r="B197" s="25" t="s">
        <v>368</v>
      </c>
      <c r="C197" s="12" t="str">
        <f t="shared" si="70"/>
        <v>RADA: AR2</v>
      </c>
      <c r="D197" s="69">
        <f t="shared" si="71"/>
        <v>0.59249506254114548</v>
      </c>
      <c r="E197" s="23">
        <f t="shared" ref="E197:E205" si="74">H197*3.2808399</f>
        <v>40.68241476</v>
      </c>
      <c r="F197" s="23">
        <f t="shared" ref="F197:F205" si="75">I197*3.2808399</f>
        <v>16.076115510000001</v>
      </c>
      <c r="G197" s="23">
        <f t="shared" ref="G197:G209" si="76">E197*F197</f>
        <v>654.01519890748898</v>
      </c>
      <c r="H197" s="50">
        <v>12.4</v>
      </c>
      <c r="I197" s="50">
        <v>4.9000000000000004</v>
      </c>
      <c r="J197" s="50">
        <f t="shared" ref="J197:J237" si="77">H197*I197</f>
        <v>60.760000000000005</v>
      </c>
      <c r="K197" s="8" t="s">
        <v>21</v>
      </c>
      <c r="L197" s="8" t="s">
        <v>21</v>
      </c>
      <c r="M197" s="8" t="s">
        <v>9</v>
      </c>
      <c r="N197" s="8" t="s">
        <v>21</v>
      </c>
      <c r="O197" s="8" t="s">
        <v>9</v>
      </c>
      <c r="P197" s="8" t="s">
        <v>9</v>
      </c>
      <c r="Q197" s="8" t="s">
        <v>21</v>
      </c>
      <c r="R197" s="62">
        <v>36</v>
      </c>
      <c r="S197" s="62">
        <v>264</v>
      </c>
      <c r="T197" s="71">
        <f>S197*5</f>
        <v>1320</v>
      </c>
      <c r="U197" s="69">
        <f t="shared" si="72"/>
        <v>4.3449637919684001</v>
      </c>
      <c r="V197" s="69">
        <f t="shared" si="73"/>
        <v>21.724818959842001</v>
      </c>
    </row>
    <row r="198" spans="1:22" s="8" customFormat="1" x14ac:dyDescent="0.25">
      <c r="A198" s="6" t="s">
        <v>463</v>
      </c>
      <c r="B198" s="8" t="s">
        <v>70</v>
      </c>
      <c r="C198" s="12" t="str">
        <f t="shared" si="70"/>
        <v>The Tramshed: Studio</v>
      </c>
      <c r="D198" s="69">
        <f t="shared" si="71"/>
        <v>0.59375</v>
      </c>
      <c r="E198" s="13">
        <f t="shared" si="74"/>
        <v>26.246719200000001</v>
      </c>
      <c r="F198" s="13">
        <f t="shared" si="75"/>
        <v>26.246719200000001</v>
      </c>
      <c r="G198" s="14">
        <f t="shared" si="76"/>
        <v>688.89026876364869</v>
      </c>
      <c r="H198" s="50">
        <v>8</v>
      </c>
      <c r="I198" s="50">
        <v>8</v>
      </c>
      <c r="J198" s="50">
        <f t="shared" si="77"/>
        <v>64</v>
      </c>
      <c r="K198" s="8" t="s">
        <v>9</v>
      </c>
      <c r="L198" s="8" t="s">
        <v>21</v>
      </c>
      <c r="M198" s="8" t="s">
        <v>9</v>
      </c>
      <c r="N198" s="8" t="s">
        <v>21</v>
      </c>
      <c r="O198" s="8" t="s">
        <v>21</v>
      </c>
      <c r="P198" s="8" t="s">
        <v>21</v>
      </c>
      <c r="Q198" s="8" t="s">
        <v>21</v>
      </c>
      <c r="R198" s="62">
        <v>38</v>
      </c>
      <c r="S198" s="62">
        <v>240</v>
      </c>
      <c r="T198" s="62">
        <v>756</v>
      </c>
      <c r="U198" s="69">
        <f t="shared" si="72"/>
        <v>3.75</v>
      </c>
      <c r="V198" s="69">
        <f t="shared" si="73"/>
        <v>11.8125</v>
      </c>
    </row>
    <row r="199" spans="1:22" s="8" customFormat="1" x14ac:dyDescent="0.25">
      <c r="A199" s="6" t="s">
        <v>361</v>
      </c>
      <c r="B199" s="25" t="s">
        <v>380</v>
      </c>
      <c r="C199" s="12" t="str">
        <f t="shared" si="70"/>
        <v>RADA: Training Suite</v>
      </c>
      <c r="D199" s="69">
        <f t="shared" si="71"/>
        <v>0.6</v>
      </c>
      <c r="E199" s="23">
        <f t="shared" si="74"/>
        <v>26.246719200000001</v>
      </c>
      <c r="F199" s="23">
        <f t="shared" si="75"/>
        <v>24.606299249999999</v>
      </c>
      <c r="G199" s="23">
        <f t="shared" si="76"/>
        <v>645.83462696592062</v>
      </c>
      <c r="H199" s="50">
        <v>8</v>
      </c>
      <c r="I199" s="50">
        <v>7.5</v>
      </c>
      <c r="J199" s="50">
        <f t="shared" si="77"/>
        <v>60</v>
      </c>
      <c r="K199" s="8" t="s">
        <v>21</v>
      </c>
      <c r="L199" s="8" t="s">
        <v>21</v>
      </c>
      <c r="M199" s="8" t="s">
        <v>9</v>
      </c>
      <c r="N199" s="8" t="s">
        <v>21</v>
      </c>
      <c r="O199" s="8" t="s">
        <v>9</v>
      </c>
      <c r="P199" s="8" t="s">
        <v>21</v>
      </c>
      <c r="Q199" s="8" t="s">
        <v>21</v>
      </c>
      <c r="R199" s="62">
        <v>36</v>
      </c>
      <c r="S199" s="62">
        <v>264</v>
      </c>
      <c r="T199" s="71">
        <f>S199*5</f>
        <v>1320</v>
      </c>
      <c r="U199" s="69">
        <f t="shared" si="72"/>
        <v>4.4000000000000004</v>
      </c>
      <c r="V199" s="69">
        <f t="shared" si="73"/>
        <v>22</v>
      </c>
    </row>
    <row r="200" spans="1:22" s="8" customFormat="1" x14ac:dyDescent="0.25">
      <c r="A200" s="6" t="s">
        <v>349</v>
      </c>
      <c r="B200" s="25" t="s">
        <v>358</v>
      </c>
      <c r="C200" s="12" t="str">
        <f t="shared" si="70"/>
        <v>Rooms Above: Room 3</v>
      </c>
      <c r="D200" s="69">
        <f t="shared" si="71"/>
        <v>0.6</v>
      </c>
      <c r="E200" s="23">
        <f t="shared" si="74"/>
        <v>32.808399000000001</v>
      </c>
      <c r="F200" s="23">
        <f t="shared" si="75"/>
        <v>9.8425197000000004</v>
      </c>
      <c r="G200" s="23">
        <f t="shared" si="76"/>
        <v>322.91731348296031</v>
      </c>
      <c r="H200" s="50">
        <v>10</v>
      </c>
      <c r="I200" s="50">
        <v>3</v>
      </c>
      <c r="J200" s="50">
        <f t="shared" si="77"/>
        <v>30</v>
      </c>
      <c r="K200" s="25" t="s">
        <v>21</v>
      </c>
      <c r="L200" s="25" t="s">
        <v>21</v>
      </c>
      <c r="M200" s="25" t="s">
        <v>21</v>
      </c>
      <c r="N200" s="25" t="s">
        <v>21</v>
      </c>
      <c r="O200" s="25" t="s">
        <v>21</v>
      </c>
      <c r="P200" s="25" t="s">
        <v>9</v>
      </c>
      <c r="Q200" s="25" t="s">
        <v>21</v>
      </c>
      <c r="R200" s="62">
        <v>18</v>
      </c>
      <c r="S200" s="71">
        <f>R200*8</f>
        <v>144</v>
      </c>
      <c r="T200" s="71">
        <f>S200*5</f>
        <v>720</v>
      </c>
      <c r="U200" s="69">
        <f t="shared" si="72"/>
        <v>4.8</v>
      </c>
      <c r="V200" s="69">
        <f t="shared" si="73"/>
        <v>24</v>
      </c>
    </row>
    <row r="201" spans="1:22" s="8" customFormat="1" x14ac:dyDescent="0.25">
      <c r="A201" s="21" t="s">
        <v>174</v>
      </c>
      <c r="B201" s="21" t="s">
        <v>88</v>
      </c>
      <c r="C201" s="12" t="str">
        <f t="shared" si="70"/>
        <v>Etcetera Theatre: Theatre</v>
      </c>
      <c r="D201" s="69">
        <f t="shared" si="71"/>
        <v>0.6006006006006005</v>
      </c>
      <c r="E201" s="23">
        <f t="shared" si="74"/>
        <v>17.716535460000003</v>
      </c>
      <c r="F201" s="23">
        <f t="shared" si="75"/>
        <v>12.139107630000002</v>
      </c>
      <c r="G201" s="23">
        <f t="shared" si="76"/>
        <v>215.06293077965162</v>
      </c>
      <c r="H201" s="51">
        <v>5.4</v>
      </c>
      <c r="I201" s="51">
        <v>3.7</v>
      </c>
      <c r="J201" s="51">
        <f t="shared" si="77"/>
        <v>19.980000000000004</v>
      </c>
      <c r="K201" s="23" t="s">
        <v>21</v>
      </c>
      <c r="L201" s="23" t="s">
        <v>21</v>
      </c>
      <c r="M201" s="23" t="s">
        <v>9</v>
      </c>
      <c r="N201" s="23" t="s">
        <v>9</v>
      </c>
      <c r="O201" s="23" t="s">
        <v>21</v>
      </c>
      <c r="P201" s="23" t="s">
        <v>21</v>
      </c>
      <c r="Q201" s="23" t="s">
        <v>21</v>
      </c>
      <c r="R201" s="74">
        <v>12</v>
      </c>
      <c r="S201" s="73">
        <f>R201*8</f>
        <v>96</v>
      </c>
      <c r="T201" s="73">
        <f>S201*5</f>
        <v>480</v>
      </c>
      <c r="U201" s="69">
        <f t="shared" si="72"/>
        <v>4.804804804804804</v>
      </c>
      <c r="V201" s="69">
        <f t="shared" si="73"/>
        <v>24.024024024024019</v>
      </c>
    </row>
    <row r="202" spans="1:22" s="8" customFormat="1" x14ac:dyDescent="0.25">
      <c r="A202" s="6" t="s">
        <v>757</v>
      </c>
      <c r="B202" s="6" t="s">
        <v>757</v>
      </c>
      <c r="C202" s="21" t="str">
        <f t="shared" si="70"/>
        <v>Anonymous: Anonymous</v>
      </c>
      <c r="D202" s="65">
        <f t="shared" si="71"/>
        <v>0.60483870967741926</v>
      </c>
      <c r="E202" s="13">
        <f t="shared" si="74"/>
        <v>40.68241476</v>
      </c>
      <c r="F202" s="13">
        <f t="shared" si="75"/>
        <v>20.997375360000003</v>
      </c>
      <c r="G202" s="54">
        <f t="shared" si="76"/>
        <v>854.2239332669244</v>
      </c>
      <c r="H202" s="51">
        <v>12.4</v>
      </c>
      <c r="I202" s="51">
        <v>6.4</v>
      </c>
      <c r="J202" s="51">
        <f t="shared" si="77"/>
        <v>79.360000000000014</v>
      </c>
      <c r="K202" s="25" t="s">
        <v>21</v>
      </c>
      <c r="L202" s="25" t="s">
        <v>21</v>
      </c>
      <c r="M202" s="25" t="s">
        <v>21</v>
      </c>
      <c r="N202" s="25" t="s">
        <v>21</v>
      </c>
      <c r="O202" s="25" t="s">
        <v>21</v>
      </c>
      <c r="P202" s="25" t="s">
        <v>21</v>
      </c>
      <c r="Q202" s="25" t="s">
        <v>21</v>
      </c>
      <c r="R202" s="62">
        <v>48</v>
      </c>
      <c r="S202" s="62">
        <v>216</v>
      </c>
      <c r="T202" s="62">
        <f>750*1.2</f>
        <v>900</v>
      </c>
      <c r="U202" s="65">
        <f t="shared" si="72"/>
        <v>2.7217741935483866</v>
      </c>
      <c r="V202" s="65">
        <f t="shared" si="73"/>
        <v>11.34072580645161</v>
      </c>
    </row>
    <row r="203" spans="1:22" s="8" customFormat="1" x14ac:dyDescent="0.25">
      <c r="A203" s="6" t="s">
        <v>757</v>
      </c>
      <c r="B203" s="6" t="s">
        <v>757</v>
      </c>
      <c r="C203" s="21" t="str">
        <f t="shared" si="70"/>
        <v>Anonymous: Anonymous</v>
      </c>
      <c r="D203" s="65">
        <f t="shared" si="71"/>
        <v>0.61475409836065575</v>
      </c>
      <c r="E203" s="13">
        <f t="shared" si="74"/>
        <v>26.246719200000001</v>
      </c>
      <c r="F203" s="13">
        <f t="shared" si="75"/>
        <v>20.013123390000001</v>
      </c>
      <c r="G203" s="54">
        <f t="shared" si="76"/>
        <v>525.27882993228218</v>
      </c>
      <c r="H203" s="51">
        <v>8</v>
      </c>
      <c r="I203" s="51">
        <v>6.1</v>
      </c>
      <c r="J203" s="51">
        <f t="shared" si="77"/>
        <v>48.8</v>
      </c>
      <c r="K203" s="25" t="s">
        <v>21</v>
      </c>
      <c r="L203" s="25" t="s">
        <v>21</v>
      </c>
      <c r="M203" s="25" t="s">
        <v>21</v>
      </c>
      <c r="N203" s="25" t="s">
        <v>21</v>
      </c>
      <c r="O203" s="25" t="s">
        <v>21</v>
      </c>
      <c r="P203" s="25" t="s">
        <v>21</v>
      </c>
      <c r="Q203" s="25" t="s">
        <v>21</v>
      </c>
      <c r="R203" s="62">
        <v>30</v>
      </c>
      <c r="S203" s="62">
        <v>126</v>
      </c>
      <c r="T203" s="62">
        <v>600</v>
      </c>
      <c r="U203" s="65">
        <f t="shared" si="72"/>
        <v>2.5819672131147544</v>
      </c>
      <c r="V203" s="65">
        <f t="shared" si="73"/>
        <v>12.295081967213115</v>
      </c>
    </row>
    <row r="204" spans="1:22" s="8" customFormat="1" x14ac:dyDescent="0.25">
      <c r="A204" s="21" t="s">
        <v>60</v>
      </c>
      <c r="B204" s="21" t="s">
        <v>68</v>
      </c>
      <c r="C204" s="12" t="str">
        <f t="shared" si="70"/>
        <v>The Albany: Yellow Room</v>
      </c>
      <c r="D204" s="69">
        <f t="shared" si="71"/>
        <v>0.62809917355371903</v>
      </c>
      <c r="E204" s="23">
        <f t="shared" si="74"/>
        <v>18.044619449999999</v>
      </c>
      <c r="F204" s="23">
        <f t="shared" si="75"/>
        <v>18.044619449999999</v>
      </c>
      <c r="G204" s="23">
        <f t="shared" si="76"/>
        <v>325.60829109531829</v>
      </c>
      <c r="H204" s="51">
        <v>5.5</v>
      </c>
      <c r="I204" s="51">
        <v>5.5</v>
      </c>
      <c r="J204" s="51">
        <f t="shared" si="77"/>
        <v>30.25</v>
      </c>
      <c r="K204" s="21" t="s">
        <v>9</v>
      </c>
      <c r="L204" s="21" t="s">
        <v>9</v>
      </c>
      <c r="M204" s="21" t="s">
        <v>21</v>
      </c>
      <c r="N204" s="21" t="s">
        <v>21</v>
      </c>
      <c r="O204" s="21" t="s">
        <v>21</v>
      </c>
      <c r="P204" s="21" t="s">
        <v>21</v>
      </c>
      <c r="Q204" s="21" t="s">
        <v>21</v>
      </c>
      <c r="R204" s="74">
        <v>19</v>
      </c>
      <c r="S204" s="74">
        <v>130</v>
      </c>
      <c r="T204" s="71">
        <f t="shared" ref="T204:T213" si="78">S204*5</f>
        <v>650</v>
      </c>
      <c r="U204" s="69">
        <f t="shared" si="72"/>
        <v>4.2975206611570247</v>
      </c>
      <c r="V204" s="69">
        <f t="shared" si="73"/>
        <v>21.487603305785125</v>
      </c>
    </row>
    <row r="205" spans="1:22" s="8" customFormat="1" x14ac:dyDescent="0.25">
      <c r="A205" s="6" t="s">
        <v>361</v>
      </c>
      <c r="B205" s="25" t="s">
        <v>100</v>
      </c>
      <c r="C205" s="12" t="str">
        <f t="shared" si="70"/>
        <v>RADA: Studio 1</v>
      </c>
      <c r="D205" s="69">
        <f t="shared" si="71"/>
        <v>0.63636363636363635</v>
      </c>
      <c r="E205" s="23">
        <f t="shared" si="74"/>
        <v>36.089238899999998</v>
      </c>
      <c r="F205" s="23">
        <f t="shared" si="75"/>
        <v>19.685039400000001</v>
      </c>
      <c r="G205" s="23">
        <f t="shared" si="76"/>
        <v>710.41808966251267</v>
      </c>
      <c r="H205" s="50">
        <v>11</v>
      </c>
      <c r="I205" s="50">
        <v>6</v>
      </c>
      <c r="J205" s="50">
        <f t="shared" si="77"/>
        <v>66</v>
      </c>
      <c r="K205" s="8" t="s">
        <v>21</v>
      </c>
      <c r="L205" s="8" t="s">
        <v>21</v>
      </c>
      <c r="M205" s="8" t="s">
        <v>21</v>
      </c>
      <c r="N205" s="8" t="s">
        <v>21</v>
      </c>
      <c r="O205" s="8" t="s">
        <v>21</v>
      </c>
      <c r="P205" s="8" t="s">
        <v>9</v>
      </c>
      <c r="Q205" s="8" t="s">
        <v>9</v>
      </c>
      <c r="R205" s="62">
        <v>42</v>
      </c>
      <c r="S205" s="62">
        <v>300</v>
      </c>
      <c r="T205" s="71">
        <f t="shared" si="78"/>
        <v>1500</v>
      </c>
      <c r="U205" s="69">
        <f t="shared" si="72"/>
        <v>4.5454545454545459</v>
      </c>
      <c r="V205" s="69">
        <f t="shared" si="73"/>
        <v>22.727272727272727</v>
      </c>
    </row>
    <row r="206" spans="1:22" s="8" customFormat="1" x14ac:dyDescent="0.25">
      <c r="A206" s="12" t="s">
        <v>44</v>
      </c>
      <c r="B206" s="12" t="s">
        <v>51</v>
      </c>
      <c r="C206" s="12" t="str">
        <f t="shared" si="70"/>
        <v>Actors Centre: Patricia Lawrence Room</v>
      </c>
      <c r="D206" s="69">
        <f t="shared" si="71"/>
        <v>0.64102564102564108</v>
      </c>
      <c r="E206" s="12">
        <v>30</v>
      </c>
      <c r="F206" s="12">
        <v>14</v>
      </c>
      <c r="G206" s="17">
        <f t="shared" si="76"/>
        <v>420</v>
      </c>
      <c r="H206" s="37">
        <v>9.1</v>
      </c>
      <c r="I206" s="37">
        <v>4.2</v>
      </c>
      <c r="J206" s="37">
        <f t="shared" si="77"/>
        <v>38.22</v>
      </c>
      <c r="K206" s="12" t="s">
        <v>9</v>
      </c>
      <c r="L206" s="12" t="s">
        <v>21</v>
      </c>
      <c r="M206" s="12" t="s">
        <v>21</v>
      </c>
      <c r="N206" s="12" t="s">
        <v>21</v>
      </c>
      <c r="O206" s="12" t="s">
        <v>21</v>
      </c>
      <c r="P206" s="12" t="s">
        <v>21</v>
      </c>
      <c r="Q206" s="12" t="s">
        <v>21</v>
      </c>
      <c r="R206" s="74">
        <v>24.5</v>
      </c>
      <c r="S206" s="74">
        <v>155</v>
      </c>
      <c r="T206" s="73">
        <f t="shared" si="78"/>
        <v>775</v>
      </c>
      <c r="U206" s="69">
        <f t="shared" si="72"/>
        <v>4.0554683411826273</v>
      </c>
      <c r="V206" s="69">
        <f t="shared" si="73"/>
        <v>20.277341705913134</v>
      </c>
    </row>
    <row r="207" spans="1:22" s="8" customFormat="1" x14ac:dyDescent="0.25">
      <c r="A207" s="6" t="s">
        <v>361</v>
      </c>
      <c r="B207" s="25" t="s">
        <v>374</v>
      </c>
      <c r="C207" s="12" t="str">
        <f t="shared" si="70"/>
        <v>RADA: Edmund Kean</v>
      </c>
      <c r="D207" s="69">
        <f t="shared" si="71"/>
        <v>0.64606181455633094</v>
      </c>
      <c r="E207" s="23">
        <f>H207*3.2808399</f>
        <v>27.887139150000003</v>
      </c>
      <c r="F207" s="23">
        <f>I207*3.2808399</f>
        <v>19.356955410000001</v>
      </c>
      <c r="G207" s="23">
        <f t="shared" si="76"/>
        <v>539.8101090390154</v>
      </c>
      <c r="H207" s="50">
        <v>8.5</v>
      </c>
      <c r="I207" s="50">
        <v>5.9</v>
      </c>
      <c r="J207" s="50">
        <f t="shared" si="77"/>
        <v>50.150000000000006</v>
      </c>
      <c r="K207" s="8" t="s">
        <v>21</v>
      </c>
      <c r="L207" s="8" t="s">
        <v>21</v>
      </c>
      <c r="M207" s="8" t="s">
        <v>9</v>
      </c>
      <c r="N207" s="8" t="s">
        <v>21</v>
      </c>
      <c r="O207" s="8" t="s">
        <v>9</v>
      </c>
      <c r="P207" s="8" t="s">
        <v>9</v>
      </c>
      <c r="Q207" s="8" t="s">
        <v>21</v>
      </c>
      <c r="R207" s="62">
        <v>32.4</v>
      </c>
      <c r="S207" s="62">
        <v>240</v>
      </c>
      <c r="T207" s="71">
        <f t="shared" si="78"/>
        <v>1200</v>
      </c>
      <c r="U207" s="69">
        <f t="shared" si="72"/>
        <v>4.7856430707876365</v>
      </c>
      <c r="V207" s="69">
        <f t="shared" si="73"/>
        <v>23.928215353938182</v>
      </c>
    </row>
    <row r="208" spans="1:22" s="8" customFormat="1" x14ac:dyDescent="0.25">
      <c r="A208" s="6" t="s">
        <v>710</v>
      </c>
      <c r="B208" s="25" t="s">
        <v>546</v>
      </c>
      <c r="C208" s="12" t="str">
        <f t="shared" si="70"/>
        <v>Royal Academy of Dance: Lecture Room</v>
      </c>
      <c r="D208" s="69">
        <f t="shared" si="71"/>
        <v>0.64935064935064934</v>
      </c>
      <c r="E208" s="23">
        <f>H208*3.2808399</f>
        <v>27.559055160000003</v>
      </c>
      <c r="F208" s="23">
        <f>I208*3.2808399</f>
        <v>18.044619449999999</v>
      </c>
      <c r="G208" s="23">
        <f t="shared" si="76"/>
        <v>497.29266276375887</v>
      </c>
      <c r="H208" s="50">
        <v>8.4</v>
      </c>
      <c r="I208" s="50">
        <v>5.5</v>
      </c>
      <c r="J208" s="50">
        <f t="shared" si="77"/>
        <v>46.2</v>
      </c>
      <c r="K208" s="25" t="s">
        <v>9</v>
      </c>
      <c r="L208" s="25" t="s">
        <v>9</v>
      </c>
      <c r="M208" s="25" t="s">
        <v>21</v>
      </c>
      <c r="N208" s="25" t="s">
        <v>21</v>
      </c>
      <c r="O208" s="25" t="s">
        <v>21</v>
      </c>
      <c r="P208" s="25" t="s">
        <v>21</v>
      </c>
      <c r="Q208" s="25" t="s">
        <v>21</v>
      </c>
      <c r="R208" s="62">
        <v>30</v>
      </c>
      <c r="S208" s="71">
        <f>R208*8</f>
        <v>240</v>
      </c>
      <c r="T208" s="71">
        <f t="shared" si="78"/>
        <v>1200</v>
      </c>
      <c r="U208" s="69">
        <f t="shared" si="72"/>
        <v>5.1948051948051948</v>
      </c>
      <c r="V208" s="69">
        <f t="shared" si="73"/>
        <v>25.974025974025974</v>
      </c>
    </row>
    <row r="209" spans="1:22" s="8" customFormat="1" x14ac:dyDescent="0.25">
      <c r="A209" s="37" t="s">
        <v>44</v>
      </c>
      <c r="B209" s="12" t="s">
        <v>53</v>
      </c>
      <c r="C209" s="12" t="str">
        <f t="shared" si="70"/>
        <v>Actors Centre: Rehearsal Studio</v>
      </c>
      <c r="D209" s="69">
        <f t="shared" si="71"/>
        <v>0.66105769230769229</v>
      </c>
      <c r="E209" s="12">
        <v>21</v>
      </c>
      <c r="F209" s="12">
        <v>20</v>
      </c>
      <c r="G209" s="17">
        <f t="shared" si="76"/>
        <v>420</v>
      </c>
      <c r="H209" s="37">
        <v>6.5</v>
      </c>
      <c r="I209" s="37">
        <v>6.4</v>
      </c>
      <c r="J209" s="37">
        <f t="shared" si="77"/>
        <v>41.6</v>
      </c>
      <c r="K209" s="12" t="s">
        <v>9</v>
      </c>
      <c r="L209" s="12" t="s">
        <v>21</v>
      </c>
      <c r="M209" s="12" t="s">
        <v>21</v>
      </c>
      <c r="N209" s="12" t="s">
        <v>21</v>
      </c>
      <c r="O209" s="12" t="s">
        <v>9</v>
      </c>
      <c r="P209" s="12" t="s">
        <v>21</v>
      </c>
      <c r="Q209" s="12" t="s">
        <v>21</v>
      </c>
      <c r="R209" s="74">
        <v>27.5</v>
      </c>
      <c r="S209" s="74">
        <v>180</v>
      </c>
      <c r="T209" s="73">
        <f t="shared" si="78"/>
        <v>900</v>
      </c>
      <c r="U209" s="69">
        <f t="shared" si="72"/>
        <v>4.3269230769230766</v>
      </c>
      <c r="V209" s="69">
        <f t="shared" si="73"/>
        <v>21.634615384615383</v>
      </c>
    </row>
    <row r="210" spans="1:22" s="8" customFormat="1" x14ac:dyDescent="0.25">
      <c r="A210" s="6" t="s">
        <v>690</v>
      </c>
      <c r="B210" s="45" t="s">
        <v>697</v>
      </c>
      <c r="C210" s="28" t="str">
        <f t="shared" si="70"/>
        <v>Red Hedgehog: The Salon</v>
      </c>
      <c r="D210" s="69">
        <f t="shared" si="71"/>
        <v>0.66666666666666663</v>
      </c>
      <c r="E210" s="45"/>
      <c r="F210" s="45"/>
      <c r="G210" s="46">
        <f>H210*I210</f>
        <v>37.5</v>
      </c>
      <c r="H210" s="53">
        <v>7.5</v>
      </c>
      <c r="I210" s="53">
        <v>5</v>
      </c>
      <c r="J210" s="53">
        <f t="shared" si="77"/>
        <v>37.5</v>
      </c>
      <c r="K210" s="45" t="s">
        <v>21</v>
      </c>
      <c r="L210" s="45" t="s">
        <v>21</v>
      </c>
      <c r="M210" s="45" t="s">
        <v>21</v>
      </c>
      <c r="N210" s="45" t="s">
        <v>21</v>
      </c>
      <c r="O210" s="45" t="s">
        <v>21</v>
      </c>
      <c r="P210" s="45" t="s">
        <v>21</v>
      </c>
      <c r="Q210" s="45" t="s">
        <v>21</v>
      </c>
      <c r="R210" s="62">
        <v>25</v>
      </c>
      <c r="S210" s="62">
        <v>160</v>
      </c>
      <c r="T210" s="71">
        <f t="shared" si="78"/>
        <v>800</v>
      </c>
      <c r="U210" s="69">
        <f t="shared" si="72"/>
        <v>4.2666666666666666</v>
      </c>
      <c r="V210" s="69">
        <f t="shared" si="73"/>
        <v>21.333333333333332</v>
      </c>
    </row>
    <row r="211" spans="1:22" s="8" customFormat="1" x14ac:dyDescent="0.25">
      <c r="A211" s="6" t="s">
        <v>530</v>
      </c>
      <c r="B211" s="8" t="s">
        <v>536</v>
      </c>
      <c r="C211" s="12" t="str">
        <f t="shared" si="70"/>
        <v>St James' Church Piccadilly: Conference Room</v>
      </c>
      <c r="D211" s="69">
        <f t="shared" si="71"/>
        <v>0.66666666666666663</v>
      </c>
      <c r="E211" s="13">
        <f t="shared" ref="E211:F214" si="79">H211*3.2808399</f>
        <v>32.808399000000001</v>
      </c>
      <c r="F211" s="13">
        <f t="shared" si="79"/>
        <v>24.606299249999999</v>
      </c>
      <c r="G211" s="14">
        <f t="shared" ref="G211:G223" si="80">E211*F211</f>
        <v>807.29328370740075</v>
      </c>
      <c r="H211" s="50">
        <v>10</v>
      </c>
      <c r="I211" s="50">
        <v>7.5</v>
      </c>
      <c r="J211" s="50">
        <f t="shared" si="77"/>
        <v>75</v>
      </c>
      <c r="K211" s="8" t="s">
        <v>9</v>
      </c>
      <c r="L211" s="8" t="s">
        <v>21</v>
      </c>
      <c r="M211" s="8" t="s">
        <v>21</v>
      </c>
      <c r="N211" s="8" t="s">
        <v>21</v>
      </c>
      <c r="O211" s="8" t="s">
        <v>21</v>
      </c>
      <c r="P211" s="57" t="s">
        <v>9</v>
      </c>
      <c r="Q211" s="57" t="s">
        <v>21</v>
      </c>
      <c r="R211" s="85">
        <v>50</v>
      </c>
      <c r="S211" s="67">
        <f>R211*8</f>
        <v>400</v>
      </c>
      <c r="T211" s="71">
        <f t="shared" si="78"/>
        <v>2000</v>
      </c>
      <c r="U211" s="69">
        <f t="shared" si="72"/>
        <v>5.333333333333333</v>
      </c>
      <c r="V211" s="69">
        <f t="shared" si="73"/>
        <v>26.666666666666668</v>
      </c>
    </row>
    <row r="212" spans="1:22" s="8" customFormat="1" x14ac:dyDescent="0.25">
      <c r="A212" s="21" t="s">
        <v>331</v>
      </c>
      <c r="B212" s="12" t="s">
        <v>101</v>
      </c>
      <c r="C212" s="12" t="str">
        <f t="shared" si="70"/>
        <v>Pineapple: Studio 2</v>
      </c>
      <c r="D212" s="69">
        <f t="shared" si="71"/>
        <v>0.67272727272727273</v>
      </c>
      <c r="E212" s="23">
        <f t="shared" si="79"/>
        <v>36.089238899999998</v>
      </c>
      <c r="F212" s="23">
        <f t="shared" si="79"/>
        <v>19.685039400000001</v>
      </c>
      <c r="G212" s="23">
        <f t="shared" si="80"/>
        <v>710.41808966251267</v>
      </c>
      <c r="H212" s="37">
        <v>11</v>
      </c>
      <c r="I212" s="37">
        <v>6</v>
      </c>
      <c r="J212" s="37">
        <f t="shared" si="77"/>
        <v>66</v>
      </c>
      <c r="K212" s="12" t="s">
        <v>21</v>
      </c>
      <c r="L212" s="12" t="s">
        <v>21</v>
      </c>
      <c r="M212" s="12" t="s">
        <v>9</v>
      </c>
      <c r="N212" s="12" t="s">
        <v>21</v>
      </c>
      <c r="O212" s="12" t="s">
        <v>9</v>
      </c>
      <c r="P212" s="12" t="s">
        <v>9</v>
      </c>
      <c r="Q212" s="12" t="s">
        <v>9</v>
      </c>
      <c r="R212" s="62">
        <v>44.4</v>
      </c>
      <c r="S212" s="71">
        <f>R212*8</f>
        <v>355.2</v>
      </c>
      <c r="T212" s="71">
        <f t="shared" si="78"/>
        <v>1776</v>
      </c>
      <c r="U212" s="69">
        <f t="shared" si="72"/>
        <v>5.3818181818181818</v>
      </c>
      <c r="V212" s="69">
        <f t="shared" si="73"/>
        <v>26.90909090909091</v>
      </c>
    </row>
    <row r="213" spans="1:22" s="25" customFormat="1" x14ac:dyDescent="0.25">
      <c r="A213" s="6" t="s">
        <v>443</v>
      </c>
      <c r="B213" s="25" t="s">
        <v>356</v>
      </c>
      <c r="C213" s="12" t="str">
        <f t="shared" si="70"/>
        <v>Raindance Film Festival: Room 1</v>
      </c>
      <c r="D213" s="69">
        <f t="shared" si="71"/>
        <v>0.67370312149112965</v>
      </c>
      <c r="E213" s="13">
        <f t="shared" si="79"/>
        <v>20.013123390000001</v>
      </c>
      <c r="F213" s="13">
        <f t="shared" si="79"/>
        <v>23.95013127</v>
      </c>
      <c r="G213" s="14">
        <f t="shared" si="80"/>
        <v>479.31693231320742</v>
      </c>
      <c r="H213" s="50">
        <v>6.1</v>
      </c>
      <c r="I213" s="50">
        <v>7.3</v>
      </c>
      <c r="J213" s="50">
        <f t="shared" si="77"/>
        <v>44.529999999999994</v>
      </c>
      <c r="K213" s="8" t="s">
        <v>21</v>
      </c>
      <c r="L213" s="8" t="s">
        <v>21</v>
      </c>
      <c r="M213" s="8" t="s">
        <v>21</v>
      </c>
      <c r="N213" s="8" t="s">
        <v>21</v>
      </c>
      <c r="O213" s="8" t="s">
        <v>21</v>
      </c>
      <c r="P213" s="8" t="s">
        <v>21</v>
      </c>
      <c r="Q213" s="8" t="s">
        <v>9</v>
      </c>
      <c r="R213" s="62">
        <f>1.2*25</f>
        <v>30</v>
      </c>
      <c r="S213" s="71">
        <f>R213*8</f>
        <v>240</v>
      </c>
      <c r="T213" s="71">
        <f t="shared" si="78"/>
        <v>1200</v>
      </c>
      <c r="U213" s="69">
        <f t="shared" si="72"/>
        <v>5.3896249719290372</v>
      </c>
      <c r="V213" s="69">
        <f t="shared" si="73"/>
        <v>26.948124859645187</v>
      </c>
    </row>
    <row r="214" spans="1:22" s="8" customFormat="1" x14ac:dyDescent="0.25">
      <c r="A214" s="12" t="s">
        <v>153</v>
      </c>
      <c r="B214" s="21" t="s">
        <v>92</v>
      </c>
      <c r="C214" s="12" t="str">
        <f t="shared" si="70"/>
        <v>Danceworks: Studio 5</v>
      </c>
      <c r="D214" s="69">
        <f t="shared" si="71"/>
        <v>0.68181818181818177</v>
      </c>
      <c r="E214" s="23">
        <f t="shared" si="79"/>
        <v>36.089238899999998</v>
      </c>
      <c r="F214" s="23">
        <f t="shared" si="79"/>
        <v>20.997375360000003</v>
      </c>
      <c r="G214" s="17">
        <f t="shared" si="80"/>
        <v>757.77929564001352</v>
      </c>
      <c r="H214" s="51">
        <v>11</v>
      </c>
      <c r="I214" s="51">
        <v>6.4</v>
      </c>
      <c r="J214" s="37">
        <f t="shared" si="77"/>
        <v>70.400000000000006</v>
      </c>
      <c r="K214" s="23" t="s">
        <v>21</v>
      </c>
      <c r="L214" s="23" t="s">
        <v>21</v>
      </c>
      <c r="M214" s="23" t="s">
        <v>9</v>
      </c>
      <c r="N214" s="23" t="s">
        <v>21</v>
      </c>
      <c r="O214" s="23" t="s">
        <v>9</v>
      </c>
      <c r="P214" s="23" t="s">
        <v>9</v>
      </c>
      <c r="Q214" s="23" t="s">
        <v>9</v>
      </c>
      <c r="R214" s="74">
        <v>48</v>
      </c>
      <c r="S214" s="74">
        <v>360</v>
      </c>
      <c r="T214" s="74">
        <v>1740</v>
      </c>
      <c r="U214" s="69">
        <f t="shared" si="72"/>
        <v>5.1136363636363633</v>
      </c>
      <c r="V214" s="69">
        <f t="shared" si="73"/>
        <v>24.71590909090909</v>
      </c>
    </row>
    <row r="215" spans="1:22" s="8" customFormat="1" x14ac:dyDescent="0.25">
      <c r="A215" s="21" t="s">
        <v>325</v>
      </c>
      <c r="B215" s="21" t="s">
        <v>253</v>
      </c>
      <c r="C215" s="12" t="str">
        <f t="shared" si="70"/>
        <v>Paines Plough: Rehearsal Room</v>
      </c>
      <c r="D215" s="69">
        <f t="shared" si="71"/>
        <v>0.69965417708613198</v>
      </c>
      <c r="E215" s="12">
        <v>20</v>
      </c>
      <c r="F215" s="12">
        <v>15</v>
      </c>
      <c r="G215" s="23">
        <f t="shared" si="80"/>
        <v>300</v>
      </c>
      <c r="H215" s="51">
        <f>E215*0.3048</f>
        <v>6.0960000000000001</v>
      </c>
      <c r="I215" s="51">
        <f>F215*0.3048</f>
        <v>4.5720000000000001</v>
      </c>
      <c r="J215" s="37">
        <f t="shared" si="77"/>
        <v>27.870912000000001</v>
      </c>
      <c r="K215" s="21" t="s">
        <v>9</v>
      </c>
      <c r="L215" s="21" t="s">
        <v>21</v>
      </c>
      <c r="M215" s="21" t="s">
        <v>21</v>
      </c>
      <c r="N215" s="21" t="s">
        <v>21</v>
      </c>
      <c r="O215" s="21" t="s">
        <v>21</v>
      </c>
      <c r="P215" s="21" t="s">
        <v>21</v>
      </c>
      <c r="Q215" s="21" t="s">
        <v>21</v>
      </c>
      <c r="R215" s="73">
        <f>S215/8</f>
        <v>19.5</v>
      </c>
      <c r="S215" s="74">
        <f>130*1.2</f>
        <v>156</v>
      </c>
      <c r="T215" s="74">
        <f>555*1.2</f>
        <v>666</v>
      </c>
      <c r="U215" s="69">
        <f t="shared" si="72"/>
        <v>5.5972334166890558</v>
      </c>
      <c r="V215" s="69">
        <f t="shared" si="73"/>
        <v>23.895881125095585</v>
      </c>
    </row>
    <row r="216" spans="1:22" s="8" customFormat="1" x14ac:dyDescent="0.25">
      <c r="A216" s="6" t="s">
        <v>361</v>
      </c>
      <c r="B216" s="25" t="s">
        <v>378</v>
      </c>
      <c r="C216" s="12" t="str">
        <f t="shared" si="70"/>
        <v>RADA: Wolfson Gielgud</v>
      </c>
      <c r="D216" s="69">
        <f t="shared" si="71"/>
        <v>0.70588235294117652</v>
      </c>
      <c r="E216" s="23">
        <f t="shared" ref="E216:F220" si="81">H216*3.2808399</f>
        <v>27.887139150000003</v>
      </c>
      <c r="F216" s="23">
        <f t="shared" si="81"/>
        <v>22.965879300000001</v>
      </c>
      <c r="G216" s="23">
        <f t="shared" si="80"/>
        <v>640.45267174120465</v>
      </c>
      <c r="H216" s="50">
        <v>8.5</v>
      </c>
      <c r="I216" s="50">
        <v>7</v>
      </c>
      <c r="J216" s="50">
        <f t="shared" si="77"/>
        <v>59.5</v>
      </c>
      <c r="K216" s="8" t="s">
        <v>21</v>
      </c>
      <c r="L216" s="8" t="s">
        <v>21</v>
      </c>
      <c r="M216" s="8" t="s">
        <v>9</v>
      </c>
      <c r="N216" s="8" t="s">
        <v>21</v>
      </c>
      <c r="O216" s="8" t="s">
        <v>9</v>
      </c>
      <c r="P216" s="8" t="s">
        <v>9</v>
      </c>
      <c r="Q216" s="8" t="s">
        <v>21</v>
      </c>
      <c r="R216" s="62">
        <v>42</v>
      </c>
      <c r="S216" s="62">
        <v>300</v>
      </c>
      <c r="T216" s="71">
        <f>S216*5</f>
        <v>1500</v>
      </c>
      <c r="U216" s="69">
        <f t="shared" si="72"/>
        <v>5.0420168067226889</v>
      </c>
      <c r="V216" s="69">
        <f t="shared" si="73"/>
        <v>25.210084033613445</v>
      </c>
    </row>
    <row r="217" spans="1:22" s="8" customFormat="1" x14ac:dyDescent="0.25">
      <c r="A217" s="6" t="s">
        <v>401</v>
      </c>
      <c r="B217" s="25" t="s">
        <v>165</v>
      </c>
      <c r="C217" s="12" t="str">
        <f t="shared" si="70"/>
        <v>St George's Church Bloomsbury: Meeting Room</v>
      </c>
      <c r="D217" s="69">
        <f t="shared" si="71"/>
        <v>0.70833333333333337</v>
      </c>
      <c r="E217" s="23">
        <f t="shared" si="81"/>
        <v>19.685039400000001</v>
      </c>
      <c r="F217" s="23">
        <f t="shared" si="81"/>
        <v>8.2020997500000004</v>
      </c>
      <c r="G217" s="23">
        <f t="shared" si="80"/>
        <v>161.45865674148016</v>
      </c>
      <c r="H217" s="50">
        <v>6</v>
      </c>
      <c r="I217" s="50">
        <v>2.5</v>
      </c>
      <c r="J217" s="50">
        <f t="shared" si="77"/>
        <v>15</v>
      </c>
      <c r="K217" s="8" t="s">
        <v>21</v>
      </c>
      <c r="L217" s="8" t="s">
        <v>21</v>
      </c>
      <c r="M217" s="8" t="s">
        <v>21</v>
      </c>
      <c r="N217" s="8" t="s">
        <v>21</v>
      </c>
      <c r="O217" s="8" t="s">
        <v>21</v>
      </c>
      <c r="P217" s="8" t="s">
        <v>21</v>
      </c>
      <c r="Q217" s="8" t="s">
        <v>21</v>
      </c>
      <c r="R217" s="71">
        <f>S217/8</f>
        <v>10.625</v>
      </c>
      <c r="S217" s="62">
        <v>85</v>
      </c>
      <c r="T217" s="71">
        <f>S217*5</f>
        <v>425</v>
      </c>
      <c r="U217" s="69">
        <f t="shared" si="72"/>
        <v>5.666666666666667</v>
      </c>
      <c r="V217" s="69">
        <f t="shared" si="73"/>
        <v>28.333333333333332</v>
      </c>
    </row>
    <row r="218" spans="1:22" s="8" customFormat="1" x14ac:dyDescent="0.25">
      <c r="A218" s="12" t="s">
        <v>153</v>
      </c>
      <c r="B218" s="21" t="s">
        <v>89</v>
      </c>
      <c r="C218" s="12" t="str">
        <f t="shared" si="70"/>
        <v>Danceworks: Studio 3</v>
      </c>
      <c r="D218" s="69">
        <f t="shared" si="71"/>
        <v>0.70981916511745824</v>
      </c>
      <c r="E218" s="23">
        <f t="shared" si="81"/>
        <v>31.824147029999999</v>
      </c>
      <c r="F218" s="23">
        <f t="shared" si="81"/>
        <v>20.013123390000001</v>
      </c>
      <c r="G218" s="17">
        <f t="shared" si="80"/>
        <v>636.90058129289207</v>
      </c>
      <c r="H218" s="51">
        <v>9.6999999999999993</v>
      </c>
      <c r="I218" s="51">
        <v>6.1</v>
      </c>
      <c r="J218" s="37">
        <f t="shared" si="77"/>
        <v>59.169999999999995</v>
      </c>
      <c r="K218" s="23" t="s">
        <v>21</v>
      </c>
      <c r="L218" s="23" t="s">
        <v>21</v>
      </c>
      <c r="M218" s="23" t="s">
        <v>9</v>
      </c>
      <c r="N218" s="23" t="s">
        <v>21</v>
      </c>
      <c r="O218" s="23" t="s">
        <v>9</v>
      </c>
      <c r="P218" s="23" t="s">
        <v>9</v>
      </c>
      <c r="Q218" s="23" t="s">
        <v>9</v>
      </c>
      <c r="R218" s="74">
        <v>42</v>
      </c>
      <c r="S218" s="74">
        <v>318</v>
      </c>
      <c r="T218" s="74">
        <v>1500</v>
      </c>
      <c r="U218" s="69">
        <f t="shared" si="72"/>
        <v>5.3743451073178985</v>
      </c>
      <c r="V218" s="69">
        <f t="shared" si="73"/>
        <v>25.350684468480651</v>
      </c>
    </row>
    <row r="219" spans="1:22" s="83" customFormat="1" x14ac:dyDescent="0.25">
      <c r="A219" s="12" t="s">
        <v>153</v>
      </c>
      <c r="B219" s="21" t="s">
        <v>161</v>
      </c>
      <c r="C219" s="12" t="str">
        <f t="shared" si="70"/>
        <v>Danceworks: Studio 6</v>
      </c>
      <c r="D219" s="69">
        <f t="shared" si="71"/>
        <v>0.70981916511745824</v>
      </c>
      <c r="E219" s="23">
        <f t="shared" si="81"/>
        <v>31.824147029999999</v>
      </c>
      <c r="F219" s="23">
        <f t="shared" si="81"/>
        <v>20.013123390000001</v>
      </c>
      <c r="G219" s="17">
        <f t="shared" si="80"/>
        <v>636.90058129289207</v>
      </c>
      <c r="H219" s="51">
        <v>9.6999999999999993</v>
      </c>
      <c r="I219" s="51">
        <v>6.1</v>
      </c>
      <c r="J219" s="37">
        <f t="shared" si="77"/>
        <v>59.169999999999995</v>
      </c>
      <c r="K219" s="23" t="s">
        <v>21</v>
      </c>
      <c r="L219" s="23" t="s">
        <v>21</v>
      </c>
      <c r="M219" s="23" t="s">
        <v>9</v>
      </c>
      <c r="N219" s="23" t="s">
        <v>21</v>
      </c>
      <c r="O219" s="23" t="s">
        <v>9</v>
      </c>
      <c r="P219" s="23" t="s">
        <v>9</v>
      </c>
      <c r="Q219" s="23" t="s">
        <v>9</v>
      </c>
      <c r="R219" s="74">
        <v>42</v>
      </c>
      <c r="S219" s="74">
        <v>318</v>
      </c>
      <c r="T219" s="74">
        <v>1500</v>
      </c>
      <c r="U219" s="69">
        <f t="shared" si="72"/>
        <v>5.3743451073178985</v>
      </c>
      <c r="V219" s="69">
        <f t="shared" si="73"/>
        <v>25.350684468480651</v>
      </c>
    </row>
    <row r="220" spans="1:22" s="8" customFormat="1" x14ac:dyDescent="0.25">
      <c r="A220" s="6" t="s">
        <v>28</v>
      </c>
      <c r="B220" s="8" t="s">
        <v>89</v>
      </c>
      <c r="C220" s="12" t="str">
        <f t="shared" si="70"/>
        <v>3 Mills Studios: Studio 3</v>
      </c>
      <c r="D220" s="69">
        <f t="shared" si="71"/>
        <v>0.71146245059288549</v>
      </c>
      <c r="E220" s="13">
        <f t="shared" si="81"/>
        <v>15.09186354</v>
      </c>
      <c r="F220" s="13">
        <f t="shared" si="81"/>
        <v>18.044619449999999</v>
      </c>
      <c r="G220" s="14">
        <f t="shared" si="80"/>
        <v>272.32693437062983</v>
      </c>
      <c r="H220" s="50">
        <v>4.5999999999999996</v>
      </c>
      <c r="I220" s="50">
        <v>5.5</v>
      </c>
      <c r="J220" s="50">
        <f t="shared" si="77"/>
        <v>25.299999999999997</v>
      </c>
      <c r="K220" s="8" t="s">
        <v>21</v>
      </c>
      <c r="L220" s="8" t="s">
        <v>21</v>
      </c>
      <c r="M220" s="8" t="s">
        <v>21</v>
      </c>
      <c r="N220" s="8" t="s">
        <v>21</v>
      </c>
      <c r="O220" s="8" t="s">
        <v>21</v>
      </c>
      <c r="P220" s="57" t="s">
        <v>21</v>
      </c>
      <c r="Q220" s="25" t="s">
        <v>21</v>
      </c>
      <c r="R220" s="67">
        <f>S220/8</f>
        <v>18</v>
      </c>
      <c r="S220" s="68">
        <v>144</v>
      </c>
      <c r="T220" s="68">
        <v>570</v>
      </c>
      <c r="U220" s="69">
        <f t="shared" si="72"/>
        <v>5.6916996047430839</v>
      </c>
      <c r="V220" s="69">
        <f t="shared" si="73"/>
        <v>22.529644268774707</v>
      </c>
    </row>
    <row r="221" spans="1:22" s="8" customFormat="1" x14ac:dyDescent="0.25">
      <c r="A221" s="21" t="s">
        <v>148</v>
      </c>
      <c r="B221" s="21" t="s">
        <v>152</v>
      </c>
      <c r="C221" s="12" t="str">
        <f t="shared" si="70"/>
        <v>Dragon Hall: Green Room</v>
      </c>
      <c r="D221" s="69">
        <f t="shared" si="71"/>
        <v>0.74202849389416548</v>
      </c>
      <c r="E221" s="12">
        <v>28.9</v>
      </c>
      <c r="F221" s="12">
        <v>21.9</v>
      </c>
      <c r="G221" s="17">
        <f t="shared" si="80"/>
        <v>632.91</v>
      </c>
      <c r="H221" s="37">
        <v>8.8000000000000007</v>
      </c>
      <c r="I221" s="37">
        <v>6.7</v>
      </c>
      <c r="J221" s="37">
        <f t="shared" si="77"/>
        <v>58.960000000000008</v>
      </c>
      <c r="K221" s="23" t="s">
        <v>9</v>
      </c>
      <c r="L221" s="23" t="s">
        <v>21</v>
      </c>
      <c r="M221" s="23" t="s">
        <v>9</v>
      </c>
      <c r="N221" s="23" t="s">
        <v>21</v>
      </c>
      <c r="O221" s="23" t="s">
        <v>21</v>
      </c>
      <c r="P221" s="23" t="s">
        <v>21</v>
      </c>
      <c r="Q221" s="23" t="s">
        <v>21</v>
      </c>
      <c r="R221" s="71">
        <f>S221/8</f>
        <v>43.75</v>
      </c>
      <c r="S221" s="74">
        <v>350</v>
      </c>
      <c r="T221" s="71">
        <f t="shared" ref="T221:T228" si="82">S221*5</f>
        <v>1750</v>
      </c>
      <c r="U221" s="69">
        <f t="shared" si="72"/>
        <v>5.9362279511533238</v>
      </c>
      <c r="V221" s="69">
        <f t="shared" si="73"/>
        <v>29.681139755766619</v>
      </c>
    </row>
    <row r="222" spans="1:22" s="8" customFormat="1" x14ac:dyDescent="0.25">
      <c r="A222" s="21" t="s">
        <v>331</v>
      </c>
      <c r="B222" s="12" t="s">
        <v>92</v>
      </c>
      <c r="C222" s="12" t="str">
        <f t="shared" si="70"/>
        <v>Pineapple: Studio 5</v>
      </c>
      <c r="D222" s="69">
        <f t="shared" si="71"/>
        <v>0.75</v>
      </c>
      <c r="E222" s="23">
        <f>H222*3.2808399</f>
        <v>19.685039400000001</v>
      </c>
      <c r="F222" s="23">
        <f>I222*3.2808399</f>
        <v>26.246719200000001</v>
      </c>
      <c r="G222" s="23">
        <f t="shared" si="80"/>
        <v>516.66770157273652</v>
      </c>
      <c r="H222" s="37">
        <v>6</v>
      </c>
      <c r="I222" s="37">
        <v>8</v>
      </c>
      <c r="J222" s="37">
        <f t="shared" si="77"/>
        <v>48</v>
      </c>
      <c r="K222" s="12" t="s">
        <v>21</v>
      </c>
      <c r="L222" s="12" t="s">
        <v>21</v>
      </c>
      <c r="M222" s="12" t="s">
        <v>9</v>
      </c>
      <c r="N222" s="12" t="s">
        <v>21</v>
      </c>
      <c r="O222" s="12" t="s">
        <v>9</v>
      </c>
      <c r="P222" s="12" t="s">
        <v>9</v>
      </c>
      <c r="Q222" s="12" t="s">
        <v>9</v>
      </c>
      <c r="R222" s="62">
        <v>36</v>
      </c>
      <c r="S222" s="71">
        <f>R222*8</f>
        <v>288</v>
      </c>
      <c r="T222" s="71">
        <f t="shared" si="82"/>
        <v>1440</v>
      </c>
      <c r="U222" s="69">
        <f t="shared" si="72"/>
        <v>6</v>
      </c>
      <c r="V222" s="69">
        <f t="shared" si="73"/>
        <v>30</v>
      </c>
    </row>
    <row r="223" spans="1:22" s="8" customFormat="1" x14ac:dyDescent="0.25">
      <c r="A223" s="21" t="s">
        <v>331</v>
      </c>
      <c r="B223" s="12" t="s">
        <v>161</v>
      </c>
      <c r="C223" s="12" t="str">
        <f t="shared" si="70"/>
        <v>Pineapple: Studio 6</v>
      </c>
      <c r="D223" s="69">
        <f t="shared" si="71"/>
        <v>0.75</v>
      </c>
      <c r="E223" s="23">
        <f>H223*3.2808399</f>
        <v>19.685039400000001</v>
      </c>
      <c r="F223" s="23">
        <f>I223*3.2808399</f>
        <v>26.246719200000001</v>
      </c>
      <c r="G223" s="23">
        <f t="shared" si="80"/>
        <v>516.66770157273652</v>
      </c>
      <c r="H223" s="37">
        <v>6</v>
      </c>
      <c r="I223" s="37">
        <v>8</v>
      </c>
      <c r="J223" s="37">
        <f t="shared" si="77"/>
        <v>48</v>
      </c>
      <c r="K223" s="12" t="s">
        <v>21</v>
      </c>
      <c r="L223" s="12" t="s">
        <v>21</v>
      </c>
      <c r="M223" s="12" t="s">
        <v>9</v>
      </c>
      <c r="N223" s="12" t="s">
        <v>21</v>
      </c>
      <c r="O223" s="12" t="s">
        <v>9</v>
      </c>
      <c r="P223" s="12" t="s">
        <v>9</v>
      </c>
      <c r="Q223" s="12" t="s">
        <v>9</v>
      </c>
      <c r="R223" s="62">
        <v>36</v>
      </c>
      <c r="S223" s="71">
        <f>R223*8</f>
        <v>288</v>
      </c>
      <c r="T223" s="71">
        <f t="shared" si="82"/>
        <v>1440</v>
      </c>
      <c r="U223" s="69">
        <f t="shared" si="72"/>
        <v>6</v>
      </c>
      <c r="V223" s="69">
        <f t="shared" si="73"/>
        <v>30</v>
      </c>
    </row>
    <row r="224" spans="1:22" s="8" customFormat="1" x14ac:dyDescent="0.25">
      <c r="A224" s="6" t="s">
        <v>690</v>
      </c>
      <c r="B224" s="25" t="s">
        <v>698</v>
      </c>
      <c r="C224" s="12" t="str">
        <f t="shared" si="70"/>
        <v>Red Hedgehog: The Gallery</v>
      </c>
      <c r="D224" s="69">
        <f t="shared" si="71"/>
        <v>0.75</v>
      </c>
      <c r="E224" s="25"/>
      <c r="F224" s="25"/>
      <c r="G224" s="14"/>
      <c r="H224" s="52">
        <v>5</v>
      </c>
      <c r="I224" s="52">
        <v>4</v>
      </c>
      <c r="J224" s="50">
        <f t="shared" si="77"/>
        <v>20</v>
      </c>
      <c r="K224" s="45" t="s">
        <v>21</v>
      </c>
      <c r="L224" s="45" t="s">
        <v>21</v>
      </c>
      <c r="M224" s="45" t="s">
        <v>21</v>
      </c>
      <c r="N224" s="45" t="s">
        <v>21</v>
      </c>
      <c r="O224" s="45" t="s">
        <v>21</v>
      </c>
      <c r="P224" s="45" t="s">
        <v>21</v>
      </c>
      <c r="Q224" s="45" t="s">
        <v>21</v>
      </c>
      <c r="R224" s="62">
        <v>15</v>
      </c>
      <c r="S224" s="62">
        <f>12*8</f>
        <v>96</v>
      </c>
      <c r="T224" s="71">
        <f t="shared" si="82"/>
        <v>480</v>
      </c>
      <c r="U224" s="69">
        <f t="shared" si="72"/>
        <v>4.8</v>
      </c>
      <c r="V224" s="69">
        <f t="shared" si="73"/>
        <v>24</v>
      </c>
    </row>
    <row r="225" spans="1:22" s="8" customFormat="1" x14ac:dyDescent="0.25">
      <c r="A225" s="21" t="s">
        <v>60</v>
      </c>
      <c r="B225" s="21" t="s">
        <v>69</v>
      </c>
      <c r="C225" s="12" t="str">
        <f t="shared" ref="C225:C255" si="83">A225&amp;": "&amp;B225</f>
        <v>The Albany: Purple Room</v>
      </c>
      <c r="D225" s="69">
        <f t="shared" ref="D225:D255" si="84">R225/J225</f>
        <v>0.75</v>
      </c>
      <c r="E225" s="23">
        <f t="shared" ref="E225:F231" si="85">H225*3.2808399</f>
        <v>13.123359600000001</v>
      </c>
      <c r="F225" s="23">
        <f t="shared" si="85"/>
        <v>16.404199500000001</v>
      </c>
      <c r="G225" s="23">
        <f t="shared" ref="G225:G236" si="86">E225*F225</f>
        <v>215.27820898864022</v>
      </c>
      <c r="H225" s="51">
        <v>4</v>
      </c>
      <c r="I225" s="51">
        <v>5</v>
      </c>
      <c r="J225" s="51">
        <f t="shared" si="77"/>
        <v>20</v>
      </c>
      <c r="K225" s="21" t="s">
        <v>9</v>
      </c>
      <c r="L225" s="21" t="s">
        <v>9</v>
      </c>
      <c r="M225" s="21" t="s">
        <v>21</v>
      </c>
      <c r="N225" s="21" t="s">
        <v>21</v>
      </c>
      <c r="O225" s="21" t="s">
        <v>21</v>
      </c>
      <c r="P225" s="21" t="s">
        <v>21</v>
      </c>
      <c r="Q225" s="21" t="s">
        <v>21</v>
      </c>
      <c r="R225" s="74">
        <v>15</v>
      </c>
      <c r="S225" s="74">
        <v>100</v>
      </c>
      <c r="T225" s="71">
        <f t="shared" si="82"/>
        <v>500</v>
      </c>
      <c r="U225" s="69">
        <f t="shared" ref="U225:U255" si="87">S225/J225</f>
        <v>5</v>
      </c>
      <c r="V225" s="69">
        <f t="shared" ref="V225:V255" si="88">T225/J225</f>
        <v>25</v>
      </c>
    </row>
    <row r="226" spans="1:22" s="8" customFormat="1" x14ac:dyDescent="0.25">
      <c r="A226" s="6" t="s">
        <v>361</v>
      </c>
      <c r="B226" s="25" t="s">
        <v>379</v>
      </c>
      <c r="C226" s="12" t="str">
        <f t="shared" si="83"/>
        <v>RADA: GBS Studio</v>
      </c>
      <c r="D226" s="69">
        <f t="shared" si="84"/>
        <v>0.75187969924812037</v>
      </c>
      <c r="E226" s="23">
        <f t="shared" si="85"/>
        <v>36.745406879999997</v>
      </c>
      <c r="F226" s="23">
        <f t="shared" si="85"/>
        <v>18.700787430000002</v>
      </c>
      <c r="G226" s="23">
        <f t="shared" si="86"/>
        <v>687.16804309173949</v>
      </c>
      <c r="H226" s="50">
        <v>11.2</v>
      </c>
      <c r="I226" s="50">
        <v>5.7</v>
      </c>
      <c r="J226" s="50">
        <f t="shared" si="77"/>
        <v>63.839999999999996</v>
      </c>
      <c r="K226" s="8" t="s">
        <v>21</v>
      </c>
      <c r="L226" s="8" t="s">
        <v>21</v>
      </c>
      <c r="M226" s="8" t="s">
        <v>9</v>
      </c>
      <c r="N226" s="8" t="s">
        <v>21</v>
      </c>
      <c r="O226" s="8" t="s">
        <v>9</v>
      </c>
      <c r="P226" s="8" t="s">
        <v>9</v>
      </c>
      <c r="Q226" s="8" t="s">
        <v>21</v>
      </c>
      <c r="R226" s="62">
        <v>48</v>
      </c>
      <c r="S226" s="62">
        <v>348</v>
      </c>
      <c r="T226" s="71">
        <f t="shared" si="82"/>
        <v>1740</v>
      </c>
      <c r="U226" s="69">
        <f t="shared" si="87"/>
        <v>5.4511278195488728</v>
      </c>
      <c r="V226" s="69">
        <f t="shared" si="88"/>
        <v>27.255639097744364</v>
      </c>
    </row>
    <row r="227" spans="1:22" s="8" customFormat="1" x14ac:dyDescent="0.25">
      <c r="A227" s="21" t="s">
        <v>331</v>
      </c>
      <c r="B227" s="12" t="s">
        <v>162</v>
      </c>
      <c r="C227" s="12" t="str">
        <f t="shared" si="83"/>
        <v>Pineapple: Studio 10</v>
      </c>
      <c r="D227" s="69">
        <f t="shared" si="84"/>
        <v>0.75555555555555554</v>
      </c>
      <c r="E227" s="23">
        <f t="shared" si="85"/>
        <v>29.527559100000001</v>
      </c>
      <c r="F227" s="23">
        <f t="shared" si="85"/>
        <v>19.685039400000001</v>
      </c>
      <c r="G227" s="23">
        <f t="shared" si="86"/>
        <v>581.25116426932857</v>
      </c>
      <c r="H227" s="37">
        <v>9</v>
      </c>
      <c r="I227" s="37">
        <v>6</v>
      </c>
      <c r="J227" s="37">
        <f t="shared" si="77"/>
        <v>54</v>
      </c>
      <c r="K227" s="12" t="s">
        <v>21</v>
      </c>
      <c r="L227" s="12" t="s">
        <v>21</v>
      </c>
      <c r="M227" s="12" t="s">
        <v>9</v>
      </c>
      <c r="N227" s="12" t="s">
        <v>21</v>
      </c>
      <c r="O227" s="12" t="s">
        <v>9</v>
      </c>
      <c r="P227" s="12" t="s">
        <v>9</v>
      </c>
      <c r="Q227" s="12" t="s">
        <v>9</v>
      </c>
      <c r="R227" s="62">
        <v>40.799999999999997</v>
      </c>
      <c r="S227" s="71">
        <f>R227*8</f>
        <v>326.39999999999998</v>
      </c>
      <c r="T227" s="71">
        <f t="shared" si="82"/>
        <v>1632</v>
      </c>
      <c r="U227" s="69">
        <f t="shared" si="87"/>
        <v>6.0444444444444443</v>
      </c>
      <c r="V227" s="69">
        <f t="shared" si="88"/>
        <v>30.222222222222221</v>
      </c>
    </row>
    <row r="228" spans="1:22" s="8" customFormat="1" x14ac:dyDescent="0.25">
      <c r="A228" s="21" t="s">
        <v>282</v>
      </c>
      <c r="B228" s="12" t="s">
        <v>286</v>
      </c>
      <c r="C228" s="12" t="str">
        <f t="shared" si="83"/>
        <v>Tricycle Theatre : Creative Space</v>
      </c>
      <c r="D228" s="69">
        <f t="shared" si="84"/>
        <v>0.76197387518142234</v>
      </c>
      <c r="E228" s="23">
        <f t="shared" si="85"/>
        <v>17.06036748</v>
      </c>
      <c r="F228" s="23">
        <f t="shared" si="85"/>
        <v>34.776902939999999</v>
      </c>
      <c r="G228" s="17">
        <f t="shared" si="86"/>
        <v>593.3067439726924</v>
      </c>
      <c r="H228" s="37">
        <v>5.2</v>
      </c>
      <c r="I228" s="37">
        <v>10.6</v>
      </c>
      <c r="J228" s="37">
        <f t="shared" si="77"/>
        <v>55.12</v>
      </c>
      <c r="K228" s="12" t="s">
        <v>21</v>
      </c>
      <c r="L228" s="12" t="s">
        <v>9</v>
      </c>
      <c r="M228" s="12" t="s">
        <v>21</v>
      </c>
      <c r="N228" s="12" t="s">
        <v>21</v>
      </c>
      <c r="O228" s="12" t="s">
        <v>21</v>
      </c>
      <c r="P228" s="12" t="s">
        <v>21</v>
      </c>
      <c r="Q228" s="12" t="s">
        <v>21</v>
      </c>
      <c r="R228" s="74">
        <f>35*1.2</f>
        <v>42</v>
      </c>
      <c r="S228" s="71">
        <f>R228*8</f>
        <v>336</v>
      </c>
      <c r="T228" s="71">
        <f t="shared" si="82"/>
        <v>1680</v>
      </c>
      <c r="U228" s="69">
        <f t="shared" si="87"/>
        <v>6.0957910014513788</v>
      </c>
      <c r="V228" s="69">
        <f t="shared" si="88"/>
        <v>30.478955007256896</v>
      </c>
    </row>
    <row r="229" spans="1:22" s="8" customFormat="1" x14ac:dyDescent="0.25">
      <c r="A229" s="21" t="s">
        <v>81</v>
      </c>
      <c r="B229" s="12" t="s">
        <v>90</v>
      </c>
      <c r="C229" s="12" t="str">
        <f t="shared" si="83"/>
        <v>Artsadmin: Fire Room</v>
      </c>
      <c r="D229" s="69">
        <f t="shared" si="84"/>
        <v>0.8</v>
      </c>
      <c r="E229" s="17">
        <f t="shared" si="85"/>
        <v>39.370078800000002</v>
      </c>
      <c r="F229" s="17">
        <f t="shared" si="85"/>
        <v>19.685039400000001</v>
      </c>
      <c r="G229" s="17">
        <f t="shared" si="86"/>
        <v>775.00155235910483</v>
      </c>
      <c r="H229" s="37">
        <v>12</v>
      </c>
      <c r="I229" s="37">
        <v>6</v>
      </c>
      <c r="J229" s="37">
        <f t="shared" si="77"/>
        <v>72</v>
      </c>
      <c r="K229" s="12" t="s">
        <v>9</v>
      </c>
      <c r="L229" s="12" t="s">
        <v>9</v>
      </c>
      <c r="M229" s="12" t="s">
        <v>21</v>
      </c>
      <c r="N229" s="12" t="s">
        <v>21</v>
      </c>
      <c r="O229" s="12" t="s">
        <v>21</v>
      </c>
      <c r="P229" s="12" t="s">
        <v>9</v>
      </c>
      <c r="Q229" s="12" t="s">
        <v>21</v>
      </c>
      <c r="R229" s="73">
        <f>S229/5</f>
        <v>57.6</v>
      </c>
      <c r="S229" s="74">
        <f>240*1.2</f>
        <v>288</v>
      </c>
      <c r="T229" s="74">
        <v>980</v>
      </c>
      <c r="U229" s="69">
        <f t="shared" si="87"/>
        <v>4</v>
      </c>
      <c r="V229" s="69">
        <f t="shared" si="88"/>
        <v>13.611111111111111</v>
      </c>
    </row>
    <row r="230" spans="1:22" s="8" customFormat="1" x14ac:dyDescent="0.25">
      <c r="A230" s="21" t="s">
        <v>81</v>
      </c>
      <c r="B230" s="12" t="s">
        <v>91</v>
      </c>
      <c r="C230" s="12" t="str">
        <f t="shared" si="83"/>
        <v>Artsadmin: Court Room</v>
      </c>
      <c r="D230" s="69">
        <f t="shared" si="84"/>
        <v>0.8</v>
      </c>
      <c r="E230" s="17">
        <f t="shared" si="85"/>
        <v>49.212598499999999</v>
      </c>
      <c r="F230" s="17">
        <f t="shared" si="85"/>
        <v>26.246719200000001</v>
      </c>
      <c r="G230" s="17">
        <f t="shared" si="86"/>
        <v>1291.6692539318412</v>
      </c>
      <c r="H230" s="37">
        <v>15</v>
      </c>
      <c r="I230" s="37">
        <v>8</v>
      </c>
      <c r="J230" s="37">
        <f t="shared" si="77"/>
        <v>120</v>
      </c>
      <c r="K230" s="12" t="s">
        <v>9</v>
      </c>
      <c r="L230" s="12" t="s">
        <v>9</v>
      </c>
      <c r="M230" s="12" t="s">
        <v>21</v>
      </c>
      <c r="N230" s="12" t="s">
        <v>9</v>
      </c>
      <c r="O230" s="12" t="s">
        <v>9</v>
      </c>
      <c r="P230" s="12" t="s">
        <v>9</v>
      </c>
      <c r="Q230" s="12" t="s">
        <v>21</v>
      </c>
      <c r="R230" s="73">
        <f>S230/5</f>
        <v>96</v>
      </c>
      <c r="S230" s="74">
        <f>400*1.2</f>
        <v>480</v>
      </c>
      <c r="T230" s="74">
        <f>1600*1.2</f>
        <v>1920</v>
      </c>
      <c r="U230" s="69">
        <f t="shared" si="87"/>
        <v>4</v>
      </c>
      <c r="V230" s="69">
        <f t="shared" si="88"/>
        <v>16</v>
      </c>
    </row>
    <row r="231" spans="1:22" s="8" customFormat="1" x14ac:dyDescent="0.25">
      <c r="A231" s="21" t="s">
        <v>282</v>
      </c>
      <c r="B231" s="12" t="s">
        <v>285</v>
      </c>
      <c r="C231" s="12" t="str">
        <f t="shared" si="83"/>
        <v>Tricycle Theatre : Baldwin Studio</v>
      </c>
      <c r="D231" s="69">
        <f t="shared" si="84"/>
        <v>0.83044982698961944</v>
      </c>
      <c r="E231" s="23">
        <f t="shared" si="85"/>
        <v>22.309711320000002</v>
      </c>
      <c r="F231" s="23">
        <f t="shared" si="85"/>
        <v>27.887139150000003</v>
      </c>
      <c r="G231" s="17">
        <f t="shared" si="86"/>
        <v>622.15402397717025</v>
      </c>
      <c r="H231" s="37">
        <v>6.8</v>
      </c>
      <c r="I231" s="37">
        <v>8.5</v>
      </c>
      <c r="J231" s="37">
        <f t="shared" si="77"/>
        <v>57.8</v>
      </c>
      <c r="K231" s="12" t="s">
        <v>9</v>
      </c>
      <c r="L231" s="12" t="s">
        <v>9</v>
      </c>
      <c r="M231" s="12" t="s">
        <v>21</v>
      </c>
      <c r="N231" s="12" t="s">
        <v>9</v>
      </c>
      <c r="O231" s="12" t="s">
        <v>21</v>
      </c>
      <c r="P231" s="12" t="s">
        <v>21</v>
      </c>
      <c r="Q231" s="12" t="s">
        <v>21</v>
      </c>
      <c r="R231" s="74">
        <f>40*1.2</f>
        <v>48</v>
      </c>
      <c r="S231" s="71">
        <f>R231*8</f>
        <v>384</v>
      </c>
      <c r="T231" s="71">
        <f>S231*5</f>
        <v>1920</v>
      </c>
      <c r="U231" s="69">
        <f t="shared" si="87"/>
        <v>6.6435986159169556</v>
      </c>
      <c r="V231" s="69">
        <f t="shared" si="88"/>
        <v>33.21799307958478</v>
      </c>
    </row>
    <row r="232" spans="1:22" s="8" customFormat="1" x14ac:dyDescent="0.25">
      <c r="A232" s="12" t="s">
        <v>44</v>
      </c>
      <c r="B232" s="12" t="s">
        <v>55</v>
      </c>
      <c r="C232" s="12" t="str">
        <f t="shared" si="83"/>
        <v>Actors Centre: John Curry Room</v>
      </c>
      <c r="D232" s="69">
        <f t="shared" si="84"/>
        <v>0.84706959706959706</v>
      </c>
      <c r="E232" s="12">
        <v>30</v>
      </c>
      <c r="F232" s="12">
        <v>16</v>
      </c>
      <c r="G232" s="17">
        <f t="shared" si="86"/>
        <v>480</v>
      </c>
      <c r="H232" s="37">
        <v>9.1</v>
      </c>
      <c r="I232" s="37">
        <v>4.8</v>
      </c>
      <c r="J232" s="37">
        <f t="shared" si="77"/>
        <v>43.68</v>
      </c>
      <c r="K232" s="12" t="s">
        <v>9</v>
      </c>
      <c r="L232" s="12" t="s">
        <v>21</v>
      </c>
      <c r="M232" s="12" t="s">
        <v>21</v>
      </c>
      <c r="N232" s="12" t="s">
        <v>21</v>
      </c>
      <c r="O232" s="12" t="s">
        <v>21</v>
      </c>
      <c r="P232" s="12" t="s">
        <v>9</v>
      </c>
      <c r="Q232" s="12" t="s">
        <v>9</v>
      </c>
      <c r="R232" s="74">
        <v>37</v>
      </c>
      <c r="S232" s="74">
        <v>225</v>
      </c>
      <c r="T232" s="73">
        <f>S232*5</f>
        <v>1125</v>
      </c>
      <c r="U232" s="69">
        <f t="shared" si="87"/>
        <v>5.1510989010989015</v>
      </c>
      <c r="V232" s="69">
        <f t="shared" si="88"/>
        <v>25.755494505494507</v>
      </c>
    </row>
    <row r="233" spans="1:22" x14ac:dyDescent="0.25">
      <c r="A233" s="6" t="s">
        <v>361</v>
      </c>
      <c r="B233" s="25" t="s">
        <v>89</v>
      </c>
      <c r="C233" s="12" t="str">
        <f t="shared" si="83"/>
        <v>RADA: Studio 3</v>
      </c>
      <c r="D233" s="69">
        <f t="shared" si="84"/>
        <v>0.8571428571428571</v>
      </c>
      <c r="E233" s="23">
        <f>H233*3.2808399</f>
        <v>22.965879300000001</v>
      </c>
      <c r="F233" s="23">
        <f>I233*3.2808399</f>
        <v>19.685039400000001</v>
      </c>
      <c r="G233" s="23">
        <f t="shared" si="86"/>
        <v>452.08423887614447</v>
      </c>
      <c r="H233" s="50">
        <v>7</v>
      </c>
      <c r="I233" s="50">
        <v>6</v>
      </c>
      <c r="J233" s="50">
        <f t="shared" si="77"/>
        <v>42</v>
      </c>
      <c r="K233" s="8" t="s">
        <v>21</v>
      </c>
      <c r="L233" s="8" t="s">
        <v>21</v>
      </c>
      <c r="M233" s="8" t="s">
        <v>21</v>
      </c>
      <c r="N233" s="8" t="s">
        <v>21</v>
      </c>
      <c r="O233" s="8" t="s">
        <v>21</v>
      </c>
      <c r="P233" s="8" t="s">
        <v>9</v>
      </c>
      <c r="Q233" s="8" t="s">
        <v>21</v>
      </c>
      <c r="R233" s="62">
        <v>36</v>
      </c>
      <c r="S233" s="62">
        <v>264</v>
      </c>
      <c r="T233" s="71">
        <f>S233*5</f>
        <v>1320</v>
      </c>
      <c r="U233" s="69">
        <f t="shared" si="87"/>
        <v>6.2857142857142856</v>
      </c>
      <c r="V233" s="69">
        <f t="shared" si="88"/>
        <v>31.428571428571427</v>
      </c>
    </row>
    <row r="234" spans="1:22" x14ac:dyDescent="0.25">
      <c r="A234" s="12" t="s">
        <v>58</v>
      </c>
      <c r="B234" s="12" t="s">
        <v>100</v>
      </c>
      <c r="C234" s="12" t="str">
        <f t="shared" si="83"/>
        <v>Actors Temple: Studio 1</v>
      </c>
      <c r="D234" s="69">
        <f t="shared" si="84"/>
        <v>0.87121406241992505</v>
      </c>
      <c r="E234" s="12">
        <v>13</v>
      </c>
      <c r="F234" s="12">
        <v>16</v>
      </c>
      <c r="G234" s="17">
        <f t="shared" si="86"/>
        <v>208</v>
      </c>
      <c r="H234" s="37">
        <v>3.95</v>
      </c>
      <c r="I234" s="37">
        <v>4.9400000000000004</v>
      </c>
      <c r="J234" s="37">
        <f t="shared" si="77"/>
        <v>19.513000000000002</v>
      </c>
      <c r="K234" s="12" t="s">
        <v>21</v>
      </c>
      <c r="L234" s="12" t="s">
        <v>9</v>
      </c>
      <c r="M234" s="12" t="s">
        <v>21</v>
      </c>
      <c r="N234" s="12" t="s">
        <v>21</v>
      </c>
      <c r="O234" s="12" t="s">
        <v>21</v>
      </c>
      <c r="P234" s="12" t="s">
        <v>21</v>
      </c>
      <c r="Q234" s="12" t="s">
        <v>21</v>
      </c>
      <c r="R234" s="74">
        <v>17</v>
      </c>
      <c r="S234" s="74">
        <v>128</v>
      </c>
      <c r="T234" s="73">
        <f>S234*5</f>
        <v>640</v>
      </c>
      <c r="U234" s="69">
        <f t="shared" si="87"/>
        <v>6.559729411161789</v>
      </c>
      <c r="V234" s="69">
        <f t="shared" si="88"/>
        <v>32.798647055808942</v>
      </c>
    </row>
    <row r="235" spans="1:22" x14ac:dyDescent="0.25">
      <c r="A235" s="6" t="s">
        <v>547</v>
      </c>
      <c r="B235" s="8" t="s">
        <v>747</v>
      </c>
      <c r="C235" s="12" t="str">
        <f t="shared" si="83"/>
        <v>Stratford Circus: C1</v>
      </c>
      <c r="D235" s="69">
        <f t="shared" si="84"/>
        <v>0.90726288684452316</v>
      </c>
      <c r="E235" s="13">
        <f>H235*3.2808399</f>
        <v>50.098425273000004</v>
      </c>
      <c r="F235" s="13">
        <f>I235*3.2808399</f>
        <v>39.074803209000002</v>
      </c>
      <c r="G235" s="14">
        <f t="shared" si="86"/>
        <v>1957.5861086232674</v>
      </c>
      <c r="H235" s="50">
        <v>15.27</v>
      </c>
      <c r="I235" s="50">
        <v>11.91</v>
      </c>
      <c r="J235" s="50">
        <f t="shared" si="77"/>
        <v>181.8657</v>
      </c>
      <c r="K235" s="8" t="s">
        <v>21</v>
      </c>
      <c r="L235" s="8" t="s">
        <v>21</v>
      </c>
      <c r="M235" s="8" t="s">
        <v>9</v>
      </c>
      <c r="N235" s="8" t="s">
        <v>9</v>
      </c>
      <c r="O235" s="8" t="s">
        <v>21</v>
      </c>
      <c r="P235" s="57" t="s">
        <v>21</v>
      </c>
      <c r="Q235" s="57" t="s">
        <v>21</v>
      </c>
      <c r="R235" s="71">
        <f>S235/8</f>
        <v>165</v>
      </c>
      <c r="S235" s="85">
        <f>1.2*1100</f>
        <v>1320</v>
      </c>
      <c r="T235" s="71">
        <f>S235*5</f>
        <v>6600</v>
      </c>
      <c r="U235" s="69">
        <f t="shared" si="87"/>
        <v>7.2581030947561853</v>
      </c>
      <c r="V235" s="69">
        <f t="shared" si="88"/>
        <v>36.290515473780928</v>
      </c>
    </row>
    <row r="236" spans="1:22" x14ac:dyDescent="0.25">
      <c r="A236" s="21" t="s">
        <v>81</v>
      </c>
      <c r="B236" s="12" t="s">
        <v>87</v>
      </c>
      <c r="C236" s="12" t="str">
        <f t="shared" si="83"/>
        <v>Artsadmin: Steve Whitson Studio</v>
      </c>
      <c r="D236" s="69">
        <f t="shared" si="84"/>
        <v>0.92307692307692313</v>
      </c>
      <c r="E236" s="17">
        <f>H236*3.2808399</f>
        <v>42.650918700000005</v>
      </c>
      <c r="F236" s="17">
        <f>I236*3.2808399</f>
        <v>37.72965885</v>
      </c>
      <c r="G236" s="17">
        <f t="shared" si="86"/>
        <v>1609.2046121900858</v>
      </c>
      <c r="H236" s="37">
        <v>13</v>
      </c>
      <c r="I236" s="37">
        <v>11.5</v>
      </c>
      <c r="J236" s="37">
        <f t="shared" si="77"/>
        <v>149.5</v>
      </c>
      <c r="K236" s="12" t="s">
        <v>9</v>
      </c>
      <c r="L236" s="12" t="s">
        <v>9</v>
      </c>
      <c r="M236" s="12" t="s">
        <v>21</v>
      </c>
      <c r="N236" s="12" t="s">
        <v>21</v>
      </c>
      <c r="O236" s="12" t="s">
        <v>9</v>
      </c>
      <c r="P236" s="12" t="s">
        <v>9</v>
      </c>
      <c r="Q236" s="12" t="s">
        <v>21</v>
      </c>
      <c r="R236" s="73">
        <f>S236/5</f>
        <v>138</v>
      </c>
      <c r="S236" s="74">
        <f>575*1.2</f>
        <v>690</v>
      </c>
      <c r="T236" s="74">
        <f>2300*1.2</f>
        <v>2760</v>
      </c>
      <c r="U236" s="69">
        <f t="shared" si="87"/>
        <v>4.615384615384615</v>
      </c>
      <c r="V236" s="69">
        <f t="shared" si="88"/>
        <v>18.46153846153846</v>
      </c>
    </row>
    <row r="237" spans="1:22" x14ac:dyDescent="0.25">
      <c r="A237" s="12" t="s">
        <v>612</v>
      </c>
      <c r="B237" s="21" t="s">
        <v>102</v>
      </c>
      <c r="C237" s="12" t="str">
        <f t="shared" si="83"/>
        <v>Glasshill Studios: Studio 4</v>
      </c>
      <c r="D237" s="69">
        <f t="shared" si="84"/>
        <v>0.93161050828098224</v>
      </c>
      <c r="H237" s="51">
        <v>10.3</v>
      </c>
      <c r="I237" s="51">
        <v>6.8</v>
      </c>
      <c r="J237" s="37">
        <f t="shared" si="77"/>
        <v>70.040000000000006</v>
      </c>
      <c r="K237" s="23" t="s">
        <v>9</v>
      </c>
      <c r="L237" s="23" t="s">
        <v>21</v>
      </c>
      <c r="M237" s="23" t="s">
        <v>9</v>
      </c>
      <c r="N237" s="23" t="s">
        <v>21</v>
      </c>
      <c r="O237" s="23" t="s">
        <v>9</v>
      </c>
      <c r="P237" s="23" t="s">
        <v>9</v>
      </c>
      <c r="Q237" s="23" t="s">
        <v>9</v>
      </c>
      <c r="R237" s="71">
        <f>S237/8</f>
        <v>65.25</v>
      </c>
      <c r="S237" s="62">
        <v>522</v>
      </c>
      <c r="T237" s="62">
        <v>1946.3999999999999</v>
      </c>
      <c r="U237" s="69">
        <f t="shared" si="87"/>
        <v>7.4528840662478579</v>
      </c>
      <c r="V237" s="69">
        <f t="shared" si="88"/>
        <v>27.78983438035408</v>
      </c>
    </row>
    <row r="238" spans="1:22" x14ac:dyDescent="0.25">
      <c r="A238" s="21" t="s">
        <v>287</v>
      </c>
      <c r="B238" s="12" t="s">
        <v>38</v>
      </c>
      <c r="C238" s="12" t="str">
        <f t="shared" si="83"/>
        <v>Menier Chocolate Factory: Single space</v>
      </c>
      <c r="D238" s="69">
        <f t="shared" si="84"/>
        <v>0.95</v>
      </c>
      <c r="H238" s="37" t="s">
        <v>42</v>
      </c>
      <c r="I238" s="37" t="s">
        <v>42</v>
      </c>
      <c r="J238" s="37">
        <v>30</v>
      </c>
      <c r="K238" s="12" t="s">
        <v>9</v>
      </c>
      <c r="L238" s="12" t="s">
        <v>21</v>
      </c>
      <c r="M238" s="12" t="s">
        <v>21</v>
      </c>
      <c r="N238" s="12" t="s">
        <v>21</v>
      </c>
      <c r="O238" s="12" t="s">
        <v>21</v>
      </c>
      <c r="P238" s="12" t="s">
        <v>9</v>
      </c>
      <c r="Q238" s="12" t="s">
        <v>21</v>
      </c>
      <c r="R238" s="73">
        <f>S238/8</f>
        <v>28.5</v>
      </c>
      <c r="S238" s="73">
        <f>T238/5</f>
        <v>228</v>
      </c>
      <c r="T238" s="74">
        <f>950*1.2</f>
        <v>1140</v>
      </c>
      <c r="U238" s="69">
        <f t="shared" si="87"/>
        <v>7.6</v>
      </c>
      <c r="V238" s="69">
        <f t="shared" si="88"/>
        <v>38</v>
      </c>
    </row>
    <row r="239" spans="1:22" x14ac:dyDescent="0.25">
      <c r="A239" s="6" t="s">
        <v>485</v>
      </c>
      <c r="B239" s="8" t="s">
        <v>152</v>
      </c>
      <c r="C239" s="12" t="str">
        <f t="shared" si="83"/>
        <v>Paddington Arts Centre: Green Room</v>
      </c>
      <c r="D239" s="69">
        <f t="shared" si="84"/>
        <v>0.96</v>
      </c>
      <c r="E239" s="13">
        <f>H239*3.2808399</f>
        <v>24.606299249999999</v>
      </c>
      <c r="F239" s="13">
        <f>I239*3.2808399</f>
        <v>12.303149625</v>
      </c>
      <c r="G239" s="14">
        <f t="shared" ref="G239:G244" si="89">E239*F239</f>
        <v>302.73498139027527</v>
      </c>
      <c r="H239" s="50">
        <v>7.5</v>
      </c>
      <c r="I239" s="50">
        <v>3.75</v>
      </c>
      <c r="J239" s="50">
        <f t="shared" ref="J239:J253" si="90">H239*I239</f>
        <v>28.125</v>
      </c>
      <c r="K239" s="8" t="s">
        <v>21</v>
      </c>
      <c r="L239" s="8" t="s">
        <v>21</v>
      </c>
      <c r="M239" s="8" t="s">
        <v>21</v>
      </c>
      <c r="N239" s="8" t="s">
        <v>21</v>
      </c>
      <c r="O239" s="8" t="s">
        <v>21</v>
      </c>
      <c r="P239" s="8" t="s">
        <v>21</v>
      </c>
      <c r="Q239" s="8" t="s">
        <v>21</v>
      </c>
      <c r="R239" s="62">
        <v>27</v>
      </c>
      <c r="S239" s="71">
        <f>R239*8</f>
        <v>216</v>
      </c>
      <c r="T239" s="71">
        <f>S239*5</f>
        <v>1080</v>
      </c>
      <c r="U239" s="69">
        <f t="shared" si="87"/>
        <v>7.68</v>
      </c>
      <c r="V239" s="69">
        <f t="shared" si="88"/>
        <v>38.4</v>
      </c>
    </row>
    <row r="240" spans="1:22" x14ac:dyDescent="0.25">
      <c r="A240" s="6" t="s">
        <v>408</v>
      </c>
      <c r="B240" s="25" t="s">
        <v>53</v>
      </c>
      <c r="C240" s="12" t="str">
        <f t="shared" si="83"/>
        <v>Theatro Technis: Rehearsal Studio</v>
      </c>
      <c r="D240" s="69">
        <f t="shared" si="84"/>
        <v>1</v>
      </c>
      <c r="E240" s="23">
        <f>H240*3.2808399</f>
        <v>16.404199500000001</v>
      </c>
      <c r="F240" s="23">
        <f>I240*3.2808399</f>
        <v>16.404199500000001</v>
      </c>
      <c r="G240" s="23">
        <f t="shared" si="89"/>
        <v>269.09776123580025</v>
      </c>
      <c r="H240" s="50">
        <v>5</v>
      </c>
      <c r="I240" s="50">
        <v>5</v>
      </c>
      <c r="J240" s="50">
        <f t="shared" si="90"/>
        <v>25</v>
      </c>
      <c r="K240" s="8" t="s">
        <v>21</v>
      </c>
      <c r="L240" s="8" t="s">
        <v>21</v>
      </c>
      <c r="M240" s="8" t="s">
        <v>21</v>
      </c>
      <c r="N240" s="8" t="s">
        <v>21</v>
      </c>
      <c r="O240" s="8" t="s">
        <v>21</v>
      </c>
      <c r="P240" s="8" t="s">
        <v>21</v>
      </c>
      <c r="Q240" s="8" t="s">
        <v>21</v>
      </c>
      <c r="R240" s="62">
        <v>25</v>
      </c>
      <c r="S240" s="71">
        <f>R240*8</f>
        <v>200</v>
      </c>
      <c r="T240" s="71">
        <f>S240*5</f>
        <v>1000</v>
      </c>
      <c r="U240" s="69">
        <f t="shared" si="87"/>
        <v>8</v>
      </c>
      <c r="V240" s="69">
        <f t="shared" si="88"/>
        <v>40</v>
      </c>
    </row>
    <row r="241" spans="1:22" x14ac:dyDescent="0.25">
      <c r="A241" s="6" t="s">
        <v>420</v>
      </c>
      <c r="B241" s="25" t="s">
        <v>592</v>
      </c>
      <c r="C241" s="12" t="str">
        <f t="shared" si="83"/>
        <v>Diorama Arts Studios: Academy Room</v>
      </c>
      <c r="D241" s="69">
        <f t="shared" si="84"/>
        <v>1.0416666666666667</v>
      </c>
      <c r="E241" s="13">
        <v>13</v>
      </c>
      <c r="F241" s="13">
        <v>19</v>
      </c>
      <c r="G241" s="14">
        <f t="shared" si="89"/>
        <v>247</v>
      </c>
      <c r="H241" s="50">
        <v>4</v>
      </c>
      <c r="I241" s="50">
        <v>6</v>
      </c>
      <c r="J241" s="50">
        <f t="shared" si="90"/>
        <v>24</v>
      </c>
      <c r="K241" s="8" t="s">
        <v>9</v>
      </c>
      <c r="L241" s="8" t="s">
        <v>21</v>
      </c>
      <c r="M241" s="8" t="s">
        <v>21</v>
      </c>
      <c r="N241" s="8" t="s">
        <v>21</v>
      </c>
      <c r="O241" s="8" t="s">
        <v>21</v>
      </c>
      <c r="P241" s="8" t="s">
        <v>21</v>
      </c>
      <c r="Q241" s="8" t="s">
        <v>21</v>
      </c>
      <c r="R241" s="62">
        <v>25</v>
      </c>
      <c r="S241" s="71">
        <f>R241*8</f>
        <v>200</v>
      </c>
      <c r="T241" s="71">
        <f>S241*5</f>
        <v>1000</v>
      </c>
      <c r="U241" s="69">
        <f t="shared" si="87"/>
        <v>8.3333333333333339</v>
      </c>
      <c r="V241" s="69">
        <f t="shared" si="88"/>
        <v>41.666666666666664</v>
      </c>
    </row>
    <row r="242" spans="1:22" x14ac:dyDescent="0.25">
      <c r="A242" s="6" t="s">
        <v>530</v>
      </c>
      <c r="B242" s="8" t="s">
        <v>165</v>
      </c>
      <c r="C242" s="12" t="str">
        <f t="shared" si="83"/>
        <v>St James' Church Piccadilly: Meeting Room</v>
      </c>
      <c r="D242" s="69">
        <f t="shared" si="84"/>
        <v>1.0666666666666667</v>
      </c>
      <c r="E242" s="13">
        <f t="shared" ref="E242:F244" si="91">H242*3.2808399</f>
        <v>24.606299249999999</v>
      </c>
      <c r="F242" s="13">
        <f t="shared" si="91"/>
        <v>16.404199500000001</v>
      </c>
      <c r="G242" s="14">
        <f t="shared" si="89"/>
        <v>403.64664185370037</v>
      </c>
      <c r="H242" s="50">
        <v>7.5</v>
      </c>
      <c r="I242" s="50">
        <v>5</v>
      </c>
      <c r="J242" s="50">
        <f t="shared" si="90"/>
        <v>37.5</v>
      </c>
      <c r="K242" s="8" t="s">
        <v>9</v>
      </c>
      <c r="L242" s="8" t="s">
        <v>21</v>
      </c>
      <c r="M242" s="8" t="s">
        <v>21</v>
      </c>
      <c r="N242" s="8" t="s">
        <v>21</v>
      </c>
      <c r="O242" s="8" t="s">
        <v>21</v>
      </c>
      <c r="P242" s="57" t="s">
        <v>21</v>
      </c>
      <c r="Q242" s="57" t="s">
        <v>21</v>
      </c>
      <c r="R242" s="85">
        <v>40</v>
      </c>
      <c r="S242" s="67">
        <f>R242*8</f>
        <v>320</v>
      </c>
      <c r="T242" s="71">
        <f>S242*5</f>
        <v>1600</v>
      </c>
      <c r="U242" s="69">
        <f t="shared" si="87"/>
        <v>8.5333333333333332</v>
      </c>
      <c r="V242" s="69">
        <f t="shared" si="88"/>
        <v>42.666666666666664</v>
      </c>
    </row>
    <row r="243" spans="1:22" x14ac:dyDescent="0.25">
      <c r="A243" s="12" t="s">
        <v>153</v>
      </c>
      <c r="B243" s="21" t="s">
        <v>164</v>
      </c>
      <c r="C243" s="12" t="str">
        <f t="shared" si="83"/>
        <v>Danceworks: Studio 4 (Mini)</v>
      </c>
      <c r="D243" s="69">
        <f t="shared" si="84"/>
        <v>1.1111111111111112</v>
      </c>
      <c r="E243" s="23">
        <f t="shared" si="91"/>
        <v>14.763779550000001</v>
      </c>
      <c r="F243" s="23">
        <f t="shared" si="91"/>
        <v>9.8425197000000004</v>
      </c>
      <c r="G243" s="17">
        <f t="shared" si="89"/>
        <v>145.31279106733214</v>
      </c>
      <c r="H243" s="51">
        <v>4.5</v>
      </c>
      <c r="I243" s="51">
        <v>3</v>
      </c>
      <c r="J243" s="37">
        <f t="shared" si="90"/>
        <v>13.5</v>
      </c>
      <c r="K243" s="23" t="s">
        <v>21</v>
      </c>
      <c r="L243" s="23" t="s">
        <v>21</v>
      </c>
      <c r="M243" s="23" t="s">
        <v>9</v>
      </c>
      <c r="N243" s="23" t="s">
        <v>21</v>
      </c>
      <c r="O243" s="23" t="s">
        <v>9</v>
      </c>
      <c r="P243" s="23" t="s">
        <v>21</v>
      </c>
      <c r="Q243" s="23" t="s">
        <v>9</v>
      </c>
      <c r="R243" s="74">
        <v>15</v>
      </c>
      <c r="S243" s="74">
        <v>120</v>
      </c>
      <c r="T243" s="74">
        <v>600</v>
      </c>
      <c r="U243" s="69">
        <f t="shared" si="87"/>
        <v>8.8888888888888893</v>
      </c>
      <c r="V243" s="69">
        <f t="shared" si="88"/>
        <v>44.444444444444443</v>
      </c>
    </row>
    <row r="244" spans="1:22" x14ac:dyDescent="0.25">
      <c r="A244" s="21" t="s">
        <v>81</v>
      </c>
      <c r="B244" s="12" t="s">
        <v>92</v>
      </c>
      <c r="C244" s="12" t="str">
        <f t="shared" si="83"/>
        <v>Artsadmin: Studio 5</v>
      </c>
      <c r="D244" s="69">
        <f t="shared" si="84"/>
        <v>1.1294117647058823</v>
      </c>
      <c r="E244" s="17">
        <f t="shared" si="91"/>
        <v>27.887139150000003</v>
      </c>
      <c r="F244" s="17">
        <f t="shared" si="91"/>
        <v>14.763779550000001</v>
      </c>
      <c r="G244" s="17">
        <f t="shared" si="89"/>
        <v>411.71957469077444</v>
      </c>
      <c r="H244" s="37">
        <v>8.5</v>
      </c>
      <c r="I244" s="37">
        <v>4.5</v>
      </c>
      <c r="J244" s="37">
        <f t="shared" si="90"/>
        <v>38.25</v>
      </c>
      <c r="K244" s="12" t="s">
        <v>9</v>
      </c>
      <c r="L244" s="12" t="s">
        <v>9</v>
      </c>
      <c r="M244" s="12" t="s">
        <v>21</v>
      </c>
      <c r="N244" s="12" t="s">
        <v>21</v>
      </c>
      <c r="O244" s="12" t="s">
        <v>21</v>
      </c>
      <c r="P244" s="12" t="s">
        <v>21</v>
      </c>
      <c r="Q244" s="12" t="s">
        <v>21</v>
      </c>
      <c r="R244" s="73">
        <f>S244/5</f>
        <v>43.2</v>
      </c>
      <c r="S244" s="74">
        <f>1.2*180</f>
        <v>216</v>
      </c>
      <c r="T244" s="74">
        <f>1.2*720</f>
        <v>864</v>
      </c>
      <c r="U244" s="69">
        <f t="shared" si="87"/>
        <v>5.6470588235294121</v>
      </c>
      <c r="V244" s="69">
        <f t="shared" si="88"/>
        <v>22.588235294117649</v>
      </c>
    </row>
    <row r="245" spans="1:22" x14ac:dyDescent="0.25">
      <c r="A245" s="6" t="s">
        <v>472</v>
      </c>
      <c r="B245" s="8" t="s">
        <v>165</v>
      </c>
      <c r="C245" s="12" t="str">
        <f t="shared" si="83"/>
        <v>Brady Arts and Community Centre: Meeting Room</v>
      </c>
      <c r="D245" s="69">
        <f t="shared" si="84"/>
        <v>1.3333333333333333</v>
      </c>
      <c r="E245" s="13"/>
      <c r="F245" s="13"/>
      <c r="G245" s="14"/>
      <c r="H245" s="50">
        <v>4.5</v>
      </c>
      <c r="I245" s="50">
        <v>2.5</v>
      </c>
      <c r="J245" s="50">
        <f t="shared" si="90"/>
        <v>11.25</v>
      </c>
      <c r="K245" s="8" t="s">
        <v>21</v>
      </c>
      <c r="L245" s="8" t="s">
        <v>21</v>
      </c>
      <c r="M245" s="8" t="s">
        <v>21</v>
      </c>
      <c r="N245" s="8" t="s">
        <v>21</v>
      </c>
      <c r="O245" s="8" t="s">
        <v>21</v>
      </c>
      <c r="P245" s="8" t="s">
        <v>21</v>
      </c>
      <c r="Q245" s="8" t="s">
        <v>21</v>
      </c>
      <c r="R245" s="62">
        <v>15</v>
      </c>
      <c r="S245" s="71">
        <f>R245*8</f>
        <v>120</v>
      </c>
      <c r="T245" s="71">
        <f>S245*5</f>
        <v>600</v>
      </c>
      <c r="U245" s="69">
        <f t="shared" si="87"/>
        <v>10.666666666666666</v>
      </c>
      <c r="V245" s="69">
        <f t="shared" si="88"/>
        <v>53.333333333333336</v>
      </c>
    </row>
    <row r="246" spans="1:22" x14ac:dyDescent="0.25">
      <c r="A246" s="6" t="s">
        <v>547</v>
      </c>
      <c r="B246" s="8" t="s">
        <v>748</v>
      </c>
      <c r="C246" s="12" t="str">
        <f t="shared" si="83"/>
        <v>Stratford Circus: C2</v>
      </c>
      <c r="D246" s="69">
        <f t="shared" si="84"/>
        <v>1.3349514563106795</v>
      </c>
      <c r="E246" s="13">
        <f>H246*3.2808399</f>
        <v>33.792650970000004</v>
      </c>
      <c r="F246" s="13">
        <f>I246*3.2808399</f>
        <v>19.685039400000001</v>
      </c>
      <c r="G246" s="14">
        <f t="shared" ref="G246:G253" si="92">E246*F246</f>
        <v>665.20966577489833</v>
      </c>
      <c r="H246" s="50">
        <v>10.3</v>
      </c>
      <c r="I246" s="50">
        <v>6</v>
      </c>
      <c r="J246" s="50">
        <f t="shared" si="90"/>
        <v>61.800000000000004</v>
      </c>
      <c r="K246" s="8" t="s">
        <v>21</v>
      </c>
      <c r="L246" s="8" t="s">
        <v>21</v>
      </c>
      <c r="M246" s="8" t="s">
        <v>9</v>
      </c>
      <c r="N246" s="8" t="s">
        <v>9</v>
      </c>
      <c r="O246" s="8" t="s">
        <v>21</v>
      </c>
      <c r="P246" s="57" t="s">
        <v>21</v>
      </c>
      <c r="Q246" s="57" t="s">
        <v>21</v>
      </c>
      <c r="R246" s="71">
        <f>S246/8</f>
        <v>82.5</v>
      </c>
      <c r="S246" s="85">
        <f>1.2*550</f>
        <v>660</v>
      </c>
      <c r="T246" s="71">
        <f>S246*5</f>
        <v>3300</v>
      </c>
      <c r="U246" s="69">
        <f t="shared" si="87"/>
        <v>10.679611650485436</v>
      </c>
      <c r="V246" s="69">
        <f t="shared" si="88"/>
        <v>53.398058252427184</v>
      </c>
    </row>
    <row r="247" spans="1:22" x14ac:dyDescent="0.25">
      <c r="A247" s="21" t="s">
        <v>81</v>
      </c>
      <c r="B247" s="12" t="s">
        <v>88</v>
      </c>
      <c r="C247" s="12" t="str">
        <f t="shared" si="83"/>
        <v>Artsadmin: Theatre</v>
      </c>
      <c r="D247" s="69">
        <f t="shared" si="84"/>
        <v>1.5333333333333334</v>
      </c>
      <c r="E247" s="17">
        <f>H247*3.2808399</f>
        <v>32.808399000000001</v>
      </c>
      <c r="F247" s="17">
        <f>I247*3.2808399</f>
        <v>29.527559100000001</v>
      </c>
      <c r="G247" s="17">
        <f t="shared" si="92"/>
        <v>968.75194044888099</v>
      </c>
      <c r="H247" s="37">
        <v>10</v>
      </c>
      <c r="I247" s="37">
        <v>9</v>
      </c>
      <c r="J247" s="37">
        <f t="shared" si="90"/>
        <v>90</v>
      </c>
      <c r="K247" s="12" t="s">
        <v>9</v>
      </c>
      <c r="L247" s="12" t="s">
        <v>9</v>
      </c>
      <c r="M247" s="12" t="s">
        <v>9</v>
      </c>
      <c r="N247" s="12" t="s">
        <v>9</v>
      </c>
      <c r="O247" s="12" t="s">
        <v>21</v>
      </c>
      <c r="P247" s="12" t="s">
        <v>9</v>
      </c>
      <c r="Q247" s="12" t="s">
        <v>21</v>
      </c>
      <c r="R247" s="73">
        <f>S247/5</f>
        <v>138</v>
      </c>
      <c r="S247" s="74">
        <f>575*1.2</f>
        <v>690</v>
      </c>
      <c r="T247" s="74">
        <f>2300*1.2</f>
        <v>2760</v>
      </c>
      <c r="U247" s="69">
        <f t="shared" si="87"/>
        <v>7.666666666666667</v>
      </c>
      <c r="V247" s="69">
        <f t="shared" si="88"/>
        <v>30.666666666666668</v>
      </c>
    </row>
    <row r="248" spans="1:22" x14ac:dyDescent="0.25">
      <c r="A248" s="21" t="s">
        <v>148</v>
      </c>
      <c r="B248" s="21" t="s">
        <v>69</v>
      </c>
      <c r="C248" s="12" t="str">
        <f t="shared" si="83"/>
        <v>Dragon Hall: Purple Room</v>
      </c>
      <c r="D248" s="69">
        <f t="shared" si="84"/>
        <v>1.5652951699463329</v>
      </c>
      <c r="E248" s="12">
        <v>17</v>
      </c>
      <c r="F248" s="12">
        <v>14.1</v>
      </c>
      <c r="G248" s="17">
        <f t="shared" si="92"/>
        <v>239.7</v>
      </c>
      <c r="H248" s="37">
        <v>5.2</v>
      </c>
      <c r="I248" s="37">
        <v>4.3</v>
      </c>
      <c r="J248" s="37">
        <f t="shared" si="90"/>
        <v>22.36</v>
      </c>
      <c r="K248" s="23" t="s">
        <v>9</v>
      </c>
      <c r="L248" s="23" t="s">
        <v>21</v>
      </c>
      <c r="M248" s="23" t="s">
        <v>9</v>
      </c>
      <c r="N248" s="23" t="s">
        <v>21</v>
      </c>
      <c r="O248" s="23" t="s">
        <v>21</v>
      </c>
      <c r="P248" s="23" t="s">
        <v>21</v>
      </c>
      <c r="Q248" s="23" t="s">
        <v>21</v>
      </c>
      <c r="R248" s="71">
        <f>S248/8</f>
        <v>35</v>
      </c>
      <c r="S248" s="74">
        <v>280</v>
      </c>
      <c r="T248" s="71">
        <f t="shared" ref="T248:T255" si="93">S248*5</f>
        <v>1400</v>
      </c>
      <c r="U248" s="69">
        <f t="shared" si="87"/>
        <v>12.522361359570663</v>
      </c>
      <c r="V248" s="69">
        <f t="shared" si="88"/>
        <v>62.611806797853312</v>
      </c>
    </row>
    <row r="249" spans="1:22" x14ac:dyDescent="0.25">
      <c r="A249" s="12" t="s">
        <v>44</v>
      </c>
      <c r="B249" s="12" t="s">
        <v>50</v>
      </c>
      <c r="C249" s="12" t="str">
        <f t="shared" si="83"/>
        <v>Actors Centre: Vocal &amp; Singing Studio</v>
      </c>
      <c r="D249" s="69">
        <f t="shared" si="84"/>
        <v>1.6296296296296295</v>
      </c>
      <c r="E249" s="12">
        <v>10</v>
      </c>
      <c r="F249" s="12">
        <v>15</v>
      </c>
      <c r="G249" s="17">
        <f t="shared" si="92"/>
        <v>150</v>
      </c>
      <c r="H249" s="37">
        <v>3</v>
      </c>
      <c r="I249" s="37">
        <v>4.5</v>
      </c>
      <c r="J249" s="37">
        <f t="shared" si="90"/>
        <v>13.5</v>
      </c>
      <c r="K249" s="12" t="s">
        <v>9</v>
      </c>
      <c r="L249" s="12" t="s">
        <v>21</v>
      </c>
      <c r="M249" s="12" t="s">
        <v>21</v>
      </c>
      <c r="N249" s="12" t="s">
        <v>21</v>
      </c>
      <c r="O249" s="12" t="s">
        <v>21</v>
      </c>
      <c r="P249" s="12" t="s">
        <v>9</v>
      </c>
      <c r="Q249" s="12" t="s">
        <v>9</v>
      </c>
      <c r="R249" s="74">
        <v>22</v>
      </c>
      <c r="S249" s="74">
        <v>135</v>
      </c>
      <c r="T249" s="73">
        <f t="shared" si="93"/>
        <v>675</v>
      </c>
      <c r="U249" s="69">
        <f t="shared" si="87"/>
        <v>10</v>
      </c>
      <c r="V249" s="69">
        <f t="shared" si="88"/>
        <v>50</v>
      </c>
    </row>
    <row r="250" spans="1:22" x14ac:dyDescent="0.25">
      <c r="A250" s="21" t="s">
        <v>192</v>
      </c>
      <c r="B250" s="21" t="s">
        <v>538</v>
      </c>
      <c r="C250" s="12" t="str">
        <f t="shared" si="83"/>
        <v>Graeae Theatre Company: Creative Hub</v>
      </c>
      <c r="D250" s="69">
        <f t="shared" si="84"/>
        <v>1.6714285714285713</v>
      </c>
      <c r="E250" s="23">
        <f>H250*3.2808399</f>
        <v>22.965879300000001</v>
      </c>
      <c r="F250" s="23">
        <f>I250*3.2808399</f>
        <v>13.123359600000001</v>
      </c>
      <c r="G250" s="23">
        <f t="shared" si="92"/>
        <v>301.38949258409633</v>
      </c>
      <c r="H250" s="51">
        <v>7</v>
      </c>
      <c r="I250" s="51">
        <v>4</v>
      </c>
      <c r="J250" s="51">
        <f t="shared" si="90"/>
        <v>28</v>
      </c>
      <c r="K250" s="23" t="s">
        <v>9</v>
      </c>
      <c r="L250" s="23" t="s">
        <v>9</v>
      </c>
      <c r="M250" s="23" t="s">
        <v>21</v>
      </c>
      <c r="N250" s="23" t="s">
        <v>21</v>
      </c>
      <c r="O250" s="23" t="s">
        <v>21</v>
      </c>
      <c r="P250" s="23" t="s">
        <v>21</v>
      </c>
      <c r="Q250" s="23" t="s">
        <v>21</v>
      </c>
      <c r="R250" s="74">
        <f>1.2*39</f>
        <v>46.8</v>
      </c>
      <c r="S250" s="74">
        <f>1.2*200</f>
        <v>240</v>
      </c>
      <c r="T250" s="73">
        <f t="shared" si="93"/>
        <v>1200</v>
      </c>
      <c r="U250" s="69">
        <f t="shared" si="87"/>
        <v>8.5714285714285712</v>
      </c>
      <c r="V250" s="69">
        <f t="shared" si="88"/>
        <v>42.857142857142854</v>
      </c>
    </row>
    <row r="251" spans="1:22" x14ac:dyDescent="0.25">
      <c r="A251" s="6" t="s">
        <v>361</v>
      </c>
      <c r="B251" s="25" t="s">
        <v>383</v>
      </c>
      <c r="C251" s="12" t="str">
        <f t="shared" si="83"/>
        <v>RADA: Nancy Diguid Room</v>
      </c>
      <c r="D251" s="69">
        <f t="shared" si="84"/>
        <v>1.7142857142857142</v>
      </c>
      <c r="E251" s="23">
        <f>H251*3.2808399</f>
        <v>22.965879300000001</v>
      </c>
      <c r="F251" s="23">
        <f>I251*3.2808399</f>
        <v>9.8425197000000004</v>
      </c>
      <c r="G251" s="23">
        <f t="shared" si="92"/>
        <v>226.04211943807223</v>
      </c>
      <c r="H251" s="50">
        <v>7</v>
      </c>
      <c r="I251" s="50">
        <v>3</v>
      </c>
      <c r="J251" s="50">
        <f t="shared" si="90"/>
        <v>21</v>
      </c>
      <c r="K251" s="8" t="s">
        <v>21</v>
      </c>
      <c r="L251" s="8" t="s">
        <v>21</v>
      </c>
      <c r="M251" s="8" t="s">
        <v>21</v>
      </c>
      <c r="N251" s="8" t="s">
        <v>21</v>
      </c>
      <c r="O251" s="8" t="s">
        <v>21</v>
      </c>
      <c r="P251" s="8" t="s">
        <v>21</v>
      </c>
      <c r="Q251" s="8" t="s">
        <v>21</v>
      </c>
      <c r="R251" s="62">
        <v>36</v>
      </c>
      <c r="S251" s="62">
        <v>264</v>
      </c>
      <c r="T251" s="71">
        <f t="shared" si="93"/>
        <v>1320</v>
      </c>
      <c r="U251" s="69">
        <f t="shared" si="87"/>
        <v>12.571428571428571</v>
      </c>
      <c r="V251" s="69">
        <f t="shared" si="88"/>
        <v>62.857142857142854</v>
      </c>
    </row>
    <row r="252" spans="1:22" x14ac:dyDescent="0.25">
      <c r="A252" s="6" t="s">
        <v>420</v>
      </c>
      <c r="B252" s="25" t="s">
        <v>593</v>
      </c>
      <c r="C252" s="12" t="str">
        <f t="shared" si="83"/>
        <v>Diorama Arts Studios: Sage Room</v>
      </c>
      <c r="D252" s="69">
        <f t="shared" si="84"/>
        <v>1.9047619047619047</v>
      </c>
      <c r="E252" s="13">
        <v>10.5</v>
      </c>
      <c r="F252" s="13">
        <v>10</v>
      </c>
      <c r="G252" s="14">
        <f t="shared" si="92"/>
        <v>105</v>
      </c>
      <c r="H252" s="50">
        <v>3.5</v>
      </c>
      <c r="I252" s="50">
        <v>3</v>
      </c>
      <c r="J252" s="50">
        <f t="shared" si="90"/>
        <v>10.5</v>
      </c>
      <c r="K252" s="8" t="s">
        <v>9</v>
      </c>
      <c r="L252" s="8" t="s">
        <v>21</v>
      </c>
      <c r="M252" s="8" t="s">
        <v>21</v>
      </c>
      <c r="N252" s="8" t="s">
        <v>21</v>
      </c>
      <c r="O252" s="8" t="s">
        <v>21</v>
      </c>
      <c r="P252" s="8" t="s">
        <v>21</v>
      </c>
      <c r="Q252" s="8" t="s">
        <v>21</v>
      </c>
      <c r="R252" s="62">
        <v>20</v>
      </c>
      <c r="S252" s="71">
        <f>R252*8</f>
        <v>160</v>
      </c>
      <c r="T252" s="71">
        <f t="shared" si="93"/>
        <v>800</v>
      </c>
      <c r="U252" s="69">
        <f t="shared" si="87"/>
        <v>15.238095238095237</v>
      </c>
      <c r="V252" s="69">
        <f t="shared" si="88"/>
        <v>76.19047619047619</v>
      </c>
    </row>
    <row r="253" spans="1:22" x14ac:dyDescent="0.25">
      <c r="A253" s="6" t="s">
        <v>361</v>
      </c>
      <c r="B253" s="25" t="s">
        <v>382</v>
      </c>
      <c r="C253" s="12" t="str">
        <f t="shared" si="83"/>
        <v>RADA: Room 4</v>
      </c>
      <c r="D253" s="69">
        <f t="shared" si="84"/>
        <v>2.5</v>
      </c>
      <c r="E253" s="23">
        <f>H253*3.2808399</f>
        <v>13.123359600000001</v>
      </c>
      <c r="F253" s="23">
        <f>I253*3.2808399</f>
        <v>9.8425197000000004</v>
      </c>
      <c r="G253" s="23">
        <f t="shared" si="92"/>
        <v>129.16692539318413</v>
      </c>
      <c r="H253" s="50">
        <v>4</v>
      </c>
      <c r="I253" s="50">
        <v>3</v>
      </c>
      <c r="J253" s="50">
        <f t="shared" si="90"/>
        <v>12</v>
      </c>
      <c r="K253" s="8" t="s">
        <v>21</v>
      </c>
      <c r="L253" s="8" t="s">
        <v>21</v>
      </c>
      <c r="M253" s="8" t="s">
        <v>21</v>
      </c>
      <c r="N253" s="8" t="s">
        <v>21</v>
      </c>
      <c r="O253" s="8" t="s">
        <v>21</v>
      </c>
      <c r="P253" s="8" t="s">
        <v>21</v>
      </c>
      <c r="Q253" s="8" t="s">
        <v>21</v>
      </c>
      <c r="R253" s="62">
        <v>30</v>
      </c>
      <c r="S253" s="62">
        <v>222</v>
      </c>
      <c r="T253" s="71">
        <f t="shared" si="93"/>
        <v>1110</v>
      </c>
      <c r="U253" s="69">
        <f t="shared" si="87"/>
        <v>18.5</v>
      </c>
      <c r="V253" s="69">
        <f t="shared" si="88"/>
        <v>92.5</v>
      </c>
    </row>
    <row r="254" spans="1:22" s="8" customFormat="1" x14ac:dyDescent="0.25">
      <c r="A254" s="21" t="s">
        <v>595</v>
      </c>
      <c r="B254" s="21" t="s">
        <v>602</v>
      </c>
      <c r="C254" s="21" t="str">
        <f t="shared" si="83"/>
        <v xml:space="preserve">Carousel Spaces: Downstairs  </v>
      </c>
      <c r="D254" s="69">
        <f t="shared" si="84"/>
        <v>2.7985074626865671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>S254/8</f>
        <v>375</v>
      </c>
      <c r="S254" s="74">
        <v>3000</v>
      </c>
      <c r="T254" s="73">
        <f t="shared" si="93"/>
        <v>15000</v>
      </c>
      <c r="U254" s="69">
        <f t="shared" si="87"/>
        <v>22.388059701492537</v>
      </c>
      <c r="V254" s="69">
        <f t="shared" si="88"/>
        <v>111.94029850746269</v>
      </c>
    </row>
    <row r="255" spans="1:22" s="8" customFormat="1" x14ac:dyDescent="0.25">
      <c r="A255" s="21" t="s">
        <v>595</v>
      </c>
      <c r="B255" s="21" t="s">
        <v>601</v>
      </c>
      <c r="C255" s="21" t="str">
        <f t="shared" si="83"/>
        <v xml:space="preserve">Carousel Spaces: Upstairs  </v>
      </c>
      <c r="D255" s="69">
        <f t="shared" si="84"/>
        <v>2.8125</v>
      </c>
      <c r="E255" s="23" t="s">
        <v>574</v>
      </c>
      <c r="F255" s="23" t="s">
        <v>574</v>
      </c>
      <c r="G255" s="23">
        <v>861</v>
      </c>
      <c r="H255" s="51" t="s">
        <v>574</v>
      </c>
      <c r="I255" s="51" t="s">
        <v>574</v>
      </c>
      <c r="J255" s="51">
        <v>80</v>
      </c>
      <c r="K255" s="21" t="s">
        <v>9</v>
      </c>
      <c r="L255" s="21" t="s">
        <v>9</v>
      </c>
      <c r="M255" s="21" t="s">
        <v>9</v>
      </c>
      <c r="N255" s="21" t="s">
        <v>9</v>
      </c>
      <c r="O255" s="21" t="s">
        <v>21</v>
      </c>
      <c r="P255" s="21" t="s">
        <v>21</v>
      </c>
      <c r="Q255" s="21" t="s">
        <v>21</v>
      </c>
      <c r="R255" s="73">
        <f>S255/8</f>
        <v>225</v>
      </c>
      <c r="S255" s="74">
        <v>1800</v>
      </c>
      <c r="T255" s="73">
        <f t="shared" si="93"/>
        <v>9000</v>
      </c>
      <c r="U255" s="69">
        <f t="shared" si="87"/>
        <v>22.5</v>
      </c>
      <c r="V255" s="69">
        <f t="shared" si="88"/>
        <v>112.5</v>
      </c>
    </row>
    <row r="256" spans="1:22" s="8" customFormat="1" x14ac:dyDescent="0.25">
      <c r="C256" s="12"/>
      <c r="D256" s="72"/>
      <c r="G256" s="14"/>
      <c r="H256" s="50"/>
      <c r="I256" s="50"/>
      <c r="J256" s="50"/>
      <c r="Q256" s="8" t="s">
        <v>755</v>
      </c>
      <c r="R256" s="86">
        <f>COUNT(R9:R255)</f>
        <v>247</v>
      </c>
      <c r="S256" s="72"/>
      <c r="T256" s="72"/>
      <c r="U256" s="72"/>
      <c r="V256" s="72"/>
    </row>
    <row r="257" spans="1:22" s="8" customFormat="1" x14ac:dyDescent="0.25">
      <c r="A257" s="25"/>
      <c r="C257" s="12"/>
      <c r="D257" s="72"/>
      <c r="G257" s="14"/>
      <c r="H257" s="50"/>
      <c r="I257" s="50"/>
      <c r="J257" s="50"/>
      <c r="Q257" s="25"/>
      <c r="R257" s="72"/>
      <c r="S257" s="72"/>
      <c r="T257" s="72"/>
      <c r="U257" s="72"/>
      <c r="V257" s="72"/>
    </row>
    <row r="258" spans="1:22" s="8" customFormat="1" x14ac:dyDescent="0.25">
      <c r="D258" s="72"/>
      <c r="G258" s="14"/>
      <c r="H258" s="50"/>
      <c r="I258" s="50"/>
      <c r="J258" s="50"/>
      <c r="Q258" s="25"/>
      <c r="R258" s="72"/>
      <c r="S258" s="72"/>
      <c r="T258" s="72"/>
      <c r="U258" s="72"/>
      <c r="V258" s="72"/>
    </row>
    <row r="259" spans="1:22" s="8" customFormat="1" x14ac:dyDescent="0.25">
      <c r="D259" s="72"/>
      <c r="G259" s="14"/>
      <c r="H259" s="50"/>
      <c r="I259" s="50"/>
      <c r="J259" s="50"/>
      <c r="R259" s="72"/>
      <c r="S259" s="72"/>
      <c r="T259" s="72"/>
      <c r="U259" s="72"/>
      <c r="V259" s="72"/>
    </row>
    <row r="260" spans="1:22" s="8" customFormat="1" x14ac:dyDescent="0.25">
      <c r="D260" s="72"/>
      <c r="G260" s="14"/>
      <c r="H260" s="50"/>
      <c r="I260" s="50"/>
      <c r="J260" s="50"/>
      <c r="R260" s="72"/>
      <c r="S260" s="72"/>
      <c r="T260" s="72"/>
      <c r="U260" s="72"/>
      <c r="V260" s="72"/>
    </row>
    <row r="261" spans="1:22" s="8" customFormat="1" x14ac:dyDescent="0.25">
      <c r="D261" s="72"/>
      <c r="G261" s="14"/>
      <c r="H261" s="50"/>
      <c r="I261" s="50"/>
      <c r="J261" s="50"/>
      <c r="R261" s="72"/>
      <c r="S261" s="72"/>
      <c r="T261" s="72"/>
      <c r="U261" s="72"/>
      <c r="V261" s="72"/>
    </row>
    <row r="262" spans="1:22" s="8" customFormat="1" x14ac:dyDescent="0.25">
      <c r="D262" s="72"/>
      <c r="G262" s="14"/>
      <c r="H262" s="50"/>
      <c r="I262" s="50"/>
      <c r="J262" s="50"/>
      <c r="R262" s="72"/>
      <c r="S262" s="72"/>
      <c r="T262" s="72"/>
      <c r="U262" s="72"/>
      <c r="V262" s="72"/>
    </row>
    <row r="263" spans="1:22" s="8" customFormat="1" x14ac:dyDescent="0.25">
      <c r="D263" s="72"/>
      <c r="G263" s="14"/>
      <c r="H263" s="50"/>
      <c r="I263" s="50"/>
      <c r="J263" s="50"/>
      <c r="R263" s="72"/>
      <c r="S263" s="72"/>
      <c r="T263" s="72"/>
      <c r="U263" s="72"/>
      <c r="V263" s="72"/>
    </row>
    <row r="264" spans="1:22" s="8" customFormat="1" x14ac:dyDescent="0.25">
      <c r="D264" s="72"/>
      <c r="G264" s="14"/>
      <c r="H264" s="50"/>
      <c r="I264" s="50"/>
      <c r="J264" s="50"/>
      <c r="R264" s="72"/>
      <c r="S264" s="72"/>
      <c r="T264" s="72"/>
      <c r="U264" s="72"/>
      <c r="V264" s="72"/>
    </row>
    <row r="265" spans="1:22" s="8" customFormat="1" x14ac:dyDescent="0.25">
      <c r="D265" s="72"/>
      <c r="G265" s="14"/>
      <c r="H265" s="50"/>
      <c r="I265" s="50"/>
      <c r="J265" s="50"/>
      <c r="R265" s="72"/>
      <c r="S265" s="72"/>
      <c r="T265" s="72"/>
      <c r="U265" s="72"/>
      <c r="V265" s="72"/>
    </row>
    <row r="266" spans="1:22" s="8" customFormat="1" x14ac:dyDescent="0.25">
      <c r="D266" s="72"/>
      <c r="G266" s="14"/>
      <c r="H266" s="50"/>
      <c r="I266" s="50"/>
      <c r="J266" s="50"/>
      <c r="R266" s="72"/>
      <c r="S266" s="72"/>
      <c r="T266" s="72"/>
      <c r="U266" s="72"/>
      <c r="V266" s="72"/>
    </row>
    <row r="267" spans="1:22" s="8" customFormat="1" x14ac:dyDescent="0.25">
      <c r="D267" s="72"/>
      <c r="G267" s="14"/>
      <c r="H267" s="50"/>
      <c r="I267" s="50"/>
      <c r="J267" s="50"/>
      <c r="R267" s="72"/>
      <c r="S267" s="72"/>
      <c r="T267" s="72"/>
      <c r="U267" s="72"/>
      <c r="V267" s="72"/>
    </row>
    <row r="268" spans="1:22" s="8" customFormat="1" x14ac:dyDescent="0.25">
      <c r="D268" s="72"/>
      <c r="G268" s="14"/>
      <c r="H268" s="50"/>
      <c r="I268" s="50"/>
      <c r="J268" s="50"/>
      <c r="R268" s="72"/>
      <c r="S268" s="72"/>
      <c r="T268" s="72"/>
      <c r="U268" s="72"/>
      <c r="V268" s="72"/>
    </row>
    <row r="269" spans="1:22" s="8" customFormat="1" x14ac:dyDescent="0.25">
      <c r="D269" s="72"/>
      <c r="G269" s="14"/>
      <c r="H269" s="50"/>
      <c r="I269" s="50"/>
      <c r="J269" s="50"/>
      <c r="R269" s="72"/>
      <c r="S269" s="72"/>
      <c r="T269" s="72"/>
      <c r="U269" s="72"/>
      <c r="V269" s="72"/>
    </row>
    <row r="270" spans="1:22" s="8" customFormat="1" x14ac:dyDescent="0.25">
      <c r="D270" s="72"/>
      <c r="G270" s="14"/>
      <c r="H270" s="50"/>
      <c r="I270" s="50"/>
      <c r="J270" s="50"/>
      <c r="R270" s="72"/>
      <c r="S270" s="72"/>
      <c r="T270" s="72"/>
      <c r="U270" s="72"/>
      <c r="V270" s="72"/>
    </row>
    <row r="271" spans="1:22" s="8" customFormat="1" x14ac:dyDescent="0.25">
      <c r="D271" s="72"/>
      <c r="G271" s="14"/>
      <c r="H271" s="50"/>
      <c r="I271" s="50"/>
      <c r="J271" s="50"/>
      <c r="R271" s="72"/>
      <c r="S271" s="72"/>
      <c r="T271" s="72"/>
      <c r="U271" s="72"/>
      <c r="V271" s="72"/>
    </row>
    <row r="272" spans="1:22" s="8" customFormat="1" x14ac:dyDescent="0.25">
      <c r="D272" s="72"/>
      <c r="G272" s="14"/>
      <c r="H272" s="50"/>
      <c r="I272" s="50"/>
      <c r="J272" s="50"/>
      <c r="R272" s="72"/>
      <c r="S272" s="72"/>
      <c r="T272" s="72"/>
      <c r="U272" s="72"/>
      <c r="V272" s="72"/>
    </row>
    <row r="273" spans="4:22" s="8" customFormat="1" x14ac:dyDescent="0.25">
      <c r="D273" s="72"/>
      <c r="G273" s="14"/>
      <c r="H273" s="50"/>
      <c r="I273" s="50"/>
      <c r="J273" s="50"/>
      <c r="R273" s="72"/>
      <c r="S273" s="72"/>
      <c r="T273" s="72"/>
      <c r="U273" s="72"/>
      <c r="V273" s="72"/>
    </row>
    <row r="274" spans="4:22" s="8" customFormat="1" x14ac:dyDescent="0.25">
      <c r="D274" s="72"/>
      <c r="G274" s="14"/>
      <c r="H274" s="50"/>
      <c r="I274" s="50"/>
      <c r="J274" s="50"/>
      <c r="R274" s="72"/>
      <c r="S274" s="72"/>
      <c r="T274" s="72"/>
      <c r="U274" s="72"/>
      <c r="V274" s="72"/>
    </row>
    <row r="275" spans="4:22" s="8" customFormat="1" x14ac:dyDescent="0.25">
      <c r="D275" s="72"/>
      <c r="G275" s="14"/>
      <c r="H275" s="50"/>
      <c r="I275" s="50"/>
      <c r="J275" s="50"/>
      <c r="R275" s="72"/>
      <c r="S275" s="72"/>
      <c r="T275" s="72"/>
      <c r="U275" s="72"/>
      <c r="V275" s="72"/>
    </row>
    <row r="276" spans="4:22" s="8" customFormat="1" x14ac:dyDescent="0.25">
      <c r="D276" s="72"/>
      <c r="G276" s="14"/>
      <c r="H276" s="50"/>
      <c r="I276" s="50"/>
      <c r="J276" s="50"/>
      <c r="R276" s="72"/>
      <c r="S276" s="72"/>
      <c r="T276" s="72"/>
      <c r="U276" s="72"/>
      <c r="V276" s="72"/>
    </row>
    <row r="277" spans="4:22" s="8" customFormat="1" x14ac:dyDescent="0.25">
      <c r="D277" s="72"/>
      <c r="G277" s="14"/>
      <c r="H277" s="50"/>
      <c r="I277" s="50"/>
      <c r="J277" s="50"/>
      <c r="R277" s="72"/>
      <c r="S277" s="72"/>
      <c r="T277" s="72"/>
      <c r="U277" s="72"/>
      <c r="V277" s="72"/>
    </row>
    <row r="278" spans="4:22" s="8" customFormat="1" x14ac:dyDescent="0.25">
      <c r="D278" s="72"/>
      <c r="G278" s="14"/>
      <c r="H278" s="50"/>
      <c r="I278" s="50"/>
      <c r="J278" s="50"/>
      <c r="R278" s="72"/>
      <c r="S278" s="72"/>
      <c r="T278" s="72"/>
      <c r="U278" s="72"/>
      <c r="V278" s="72"/>
    </row>
    <row r="279" spans="4:22" s="8" customFormat="1" x14ac:dyDescent="0.25">
      <c r="D279" s="72"/>
      <c r="G279" s="14"/>
      <c r="H279" s="50"/>
      <c r="I279" s="50"/>
      <c r="J279" s="50"/>
      <c r="R279" s="72"/>
      <c r="S279" s="72"/>
      <c r="T279" s="72"/>
      <c r="U279" s="72"/>
      <c r="V279" s="72"/>
    </row>
    <row r="280" spans="4:22" s="8" customFormat="1" x14ac:dyDescent="0.25">
      <c r="D280" s="72"/>
      <c r="G280" s="14"/>
      <c r="H280" s="50"/>
      <c r="I280" s="50"/>
      <c r="J280" s="50"/>
      <c r="R280" s="72"/>
      <c r="S280" s="72"/>
      <c r="T280" s="72"/>
      <c r="U280" s="72"/>
      <c r="V280" s="72"/>
    </row>
    <row r="281" spans="4:22" s="8" customFormat="1" x14ac:dyDescent="0.25">
      <c r="D281" s="72"/>
      <c r="G281" s="14"/>
      <c r="H281" s="50"/>
      <c r="I281" s="50"/>
      <c r="J281" s="50"/>
      <c r="R281" s="72"/>
      <c r="S281" s="72"/>
      <c r="T281" s="72"/>
      <c r="U281" s="72"/>
      <c r="V281" s="72"/>
    </row>
    <row r="282" spans="4:22" s="8" customFormat="1" x14ac:dyDescent="0.25">
      <c r="D282" s="72"/>
      <c r="G282" s="14"/>
      <c r="H282" s="50"/>
      <c r="I282" s="50"/>
      <c r="J282" s="50"/>
      <c r="R282" s="72"/>
      <c r="S282" s="72"/>
      <c r="T282" s="72"/>
      <c r="U282" s="72"/>
      <c r="V282" s="72"/>
    </row>
    <row r="283" spans="4:22" s="8" customFormat="1" x14ac:dyDescent="0.25">
      <c r="D283" s="72"/>
      <c r="G283" s="14"/>
      <c r="H283" s="50"/>
      <c r="I283" s="50"/>
      <c r="J283" s="50"/>
      <c r="R283" s="72"/>
      <c r="S283" s="72"/>
      <c r="T283" s="72"/>
      <c r="U283" s="72"/>
      <c r="V283" s="72"/>
    </row>
    <row r="284" spans="4:22" s="8" customFormat="1" x14ac:dyDescent="0.25">
      <c r="D284" s="72"/>
      <c r="G284" s="14"/>
      <c r="H284" s="50"/>
      <c r="I284" s="50"/>
      <c r="J284" s="50"/>
      <c r="R284" s="72"/>
      <c r="S284" s="72"/>
      <c r="T284" s="72"/>
      <c r="U284" s="72"/>
      <c r="V284" s="72"/>
    </row>
    <row r="285" spans="4:22" s="8" customFormat="1" x14ac:dyDescent="0.25">
      <c r="D285" s="72"/>
      <c r="G285" s="14"/>
      <c r="H285" s="50"/>
      <c r="I285" s="50"/>
      <c r="J285" s="50"/>
      <c r="R285" s="72"/>
      <c r="S285" s="72"/>
      <c r="T285" s="72"/>
      <c r="U285" s="72"/>
      <c r="V285" s="72"/>
    </row>
    <row r="286" spans="4:22" s="8" customFormat="1" x14ac:dyDescent="0.25">
      <c r="D286" s="72"/>
      <c r="G286" s="14"/>
      <c r="H286" s="50"/>
      <c r="I286" s="50"/>
      <c r="J286" s="50"/>
      <c r="R286" s="72"/>
      <c r="S286" s="72"/>
      <c r="T286" s="72"/>
      <c r="U286" s="72"/>
      <c r="V286" s="72"/>
    </row>
    <row r="287" spans="4:22" s="8" customFormat="1" x14ac:dyDescent="0.25">
      <c r="D287" s="72"/>
      <c r="G287" s="14"/>
      <c r="H287" s="50"/>
      <c r="I287" s="50"/>
      <c r="J287" s="50"/>
      <c r="R287" s="72"/>
      <c r="S287" s="72"/>
      <c r="T287" s="72"/>
      <c r="U287" s="72"/>
      <c r="V287" s="72"/>
    </row>
    <row r="288" spans="4:22" s="8" customFormat="1" x14ac:dyDescent="0.25">
      <c r="D288" s="72"/>
      <c r="G288" s="14"/>
      <c r="H288" s="50"/>
      <c r="I288" s="50"/>
      <c r="J288" s="50"/>
      <c r="R288" s="72"/>
      <c r="S288" s="72"/>
      <c r="T288" s="72"/>
      <c r="U288" s="72"/>
      <c r="V288" s="72"/>
    </row>
    <row r="289" spans="4:22" s="8" customFormat="1" x14ac:dyDescent="0.25">
      <c r="D289" s="72"/>
      <c r="G289" s="14"/>
      <c r="H289" s="50"/>
      <c r="I289" s="50"/>
      <c r="J289" s="50"/>
      <c r="R289" s="72"/>
      <c r="S289" s="72"/>
      <c r="T289" s="72"/>
      <c r="U289" s="72"/>
      <c r="V289" s="72"/>
    </row>
    <row r="290" spans="4:22" s="8" customFormat="1" x14ac:dyDescent="0.25">
      <c r="D290" s="72"/>
      <c r="G290" s="14"/>
      <c r="H290" s="50"/>
      <c r="I290" s="50"/>
      <c r="J290" s="50"/>
      <c r="R290" s="72"/>
      <c r="S290" s="72"/>
      <c r="T290" s="72"/>
      <c r="U290" s="72"/>
      <c r="V290" s="72"/>
    </row>
    <row r="291" spans="4:22" s="8" customFormat="1" x14ac:dyDescent="0.25">
      <c r="D291" s="72"/>
      <c r="G291" s="14"/>
      <c r="H291" s="50"/>
      <c r="I291" s="50"/>
      <c r="J291" s="50"/>
      <c r="R291" s="72"/>
      <c r="S291" s="72"/>
      <c r="T291" s="72"/>
      <c r="U291" s="72"/>
      <c r="V291" s="72"/>
    </row>
    <row r="292" spans="4:22" s="8" customFormat="1" x14ac:dyDescent="0.25">
      <c r="D292" s="72"/>
      <c r="G292" s="14"/>
      <c r="H292" s="50"/>
      <c r="I292" s="50"/>
      <c r="J292" s="50"/>
      <c r="R292" s="72"/>
      <c r="S292" s="72"/>
      <c r="T292" s="72"/>
      <c r="U292" s="72"/>
      <c r="V292" s="72"/>
    </row>
    <row r="293" spans="4:22" s="8" customFormat="1" x14ac:dyDescent="0.25">
      <c r="D293" s="72"/>
      <c r="G293" s="14"/>
      <c r="H293" s="50"/>
      <c r="I293" s="50"/>
      <c r="J293" s="50"/>
      <c r="R293" s="72"/>
      <c r="S293" s="72"/>
      <c r="T293" s="72"/>
      <c r="U293" s="72"/>
      <c r="V293" s="72"/>
    </row>
    <row r="294" spans="4:22" s="8" customFormat="1" x14ac:dyDescent="0.25">
      <c r="D294" s="72"/>
      <c r="G294" s="14"/>
      <c r="H294" s="50"/>
      <c r="I294" s="50"/>
      <c r="J294" s="50"/>
      <c r="R294" s="72"/>
      <c r="S294" s="72"/>
      <c r="T294" s="72"/>
      <c r="U294" s="72"/>
      <c r="V294" s="72"/>
    </row>
    <row r="295" spans="4:22" s="8" customFormat="1" x14ac:dyDescent="0.25">
      <c r="D295" s="72"/>
      <c r="G295" s="14"/>
      <c r="H295" s="50"/>
      <c r="I295" s="50"/>
      <c r="J295" s="50"/>
      <c r="R295" s="72"/>
      <c r="S295" s="72"/>
      <c r="T295" s="72"/>
      <c r="U295" s="72"/>
      <c r="V295" s="72"/>
    </row>
    <row r="296" spans="4:22" s="8" customFormat="1" x14ac:dyDescent="0.25">
      <c r="D296" s="72"/>
      <c r="G296" s="14"/>
      <c r="H296" s="50"/>
      <c r="I296" s="50"/>
      <c r="J296" s="50"/>
      <c r="R296" s="72"/>
      <c r="S296" s="72"/>
      <c r="T296" s="72"/>
      <c r="U296" s="72"/>
      <c r="V296" s="72"/>
    </row>
    <row r="297" spans="4:22" s="8" customFormat="1" x14ac:dyDescent="0.25">
      <c r="D297" s="72"/>
      <c r="G297" s="14"/>
      <c r="H297" s="50"/>
      <c r="I297" s="50"/>
      <c r="J297" s="50"/>
      <c r="R297" s="72"/>
      <c r="S297" s="72"/>
      <c r="T297" s="72"/>
      <c r="U297" s="72"/>
      <c r="V297" s="72"/>
    </row>
    <row r="298" spans="4:22" s="8" customFormat="1" x14ac:dyDescent="0.25">
      <c r="D298" s="72"/>
      <c r="G298" s="14"/>
      <c r="H298" s="50"/>
      <c r="I298" s="50"/>
      <c r="J298" s="50"/>
      <c r="R298" s="72"/>
      <c r="S298" s="72"/>
      <c r="T298" s="72"/>
      <c r="U298" s="72"/>
      <c r="V298" s="72"/>
    </row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D1048576"/>
    </sheetView>
  </sheetViews>
  <sheetFormatPr defaultColWidth="10.875" defaultRowHeight="15.75" x14ac:dyDescent="0.25"/>
  <cols>
    <col min="1" max="1" width="41" style="12" customWidth="1"/>
    <col min="2" max="2" width="28.125" style="12" customWidth="1"/>
    <col min="3" max="3" width="56.5" style="12" customWidth="1"/>
    <col min="4" max="4" width="26.875" style="88" customWidth="1"/>
    <col min="5" max="6" width="26.875" style="12" customWidth="1"/>
    <col min="7" max="7" width="26.875" style="17" customWidth="1"/>
    <col min="8" max="10" width="26.875" style="37" customWidth="1"/>
    <col min="11" max="17" width="26.875" style="12" customWidth="1"/>
    <col min="18" max="22" width="26.875" style="88" customWidth="1"/>
    <col min="23" max="16384" width="10.875" style="12"/>
  </cols>
  <sheetData>
    <row r="1" spans="1:22" s="2" customFormat="1" x14ac:dyDescent="0.25">
      <c r="A1" s="2" t="s">
        <v>0</v>
      </c>
      <c r="B1" s="2" t="s">
        <v>188</v>
      </c>
      <c r="C1" s="2" t="s">
        <v>539</v>
      </c>
      <c r="D1" s="58" t="s">
        <v>752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571</v>
      </c>
      <c r="T1" s="58" t="s">
        <v>572</v>
      </c>
      <c r="U1" s="58" t="s">
        <v>784</v>
      </c>
      <c r="V1" s="58" t="s">
        <v>753</v>
      </c>
    </row>
    <row r="2" spans="1:22" s="25" customFormat="1" x14ac:dyDescent="0.25">
      <c r="A2" s="6" t="s">
        <v>710</v>
      </c>
      <c r="B2" s="25" t="s">
        <v>716</v>
      </c>
      <c r="C2" s="12" t="str">
        <f t="shared" ref="C2:C33" si="0">A2&amp;": "&amp;B2</f>
        <v>Royal Academy of Dance: Ashton</v>
      </c>
      <c r="D2" s="69">
        <f t="shared" ref="D2:D33" si="1">S2/J2</f>
        <v>0.20210526315789473</v>
      </c>
      <c r="E2" s="23">
        <f>H2*3.2808399</f>
        <v>124.6719162</v>
      </c>
      <c r="F2" s="23">
        <f>I2*3.2808399</f>
        <v>164.04199500000001</v>
      </c>
      <c r="G2" s="23">
        <f>E2*F2</f>
        <v>20451.429853920821</v>
      </c>
      <c r="H2" s="50">
        <v>38</v>
      </c>
      <c r="I2" s="50">
        <v>50</v>
      </c>
      <c r="J2" s="50">
        <f t="shared" ref="J2:J29" si="2">H2*I2</f>
        <v>1900</v>
      </c>
      <c r="K2" s="25" t="s">
        <v>9</v>
      </c>
      <c r="L2" s="25" t="s">
        <v>9</v>
      </c>
      <c r="M2" s="25" t="s">
        <v>9</v>
      </c>
      <c r="N2" s="25" t="s">
        <v>21</v>
      </c>
      <c r="O2" s="25" t="s">
        <v>9</v>
      </c>
      <c r="P2" s="25" t="s">
        <v>21</v>
      </c>
      <c r="Q2" s="25" t="s">
        <v>9</v>
      </c>
      <c r="R2" s="62">
        <v>48</v>
      </c>
      <c r="S2" s="71">
        <f>R2*8</f>
        <v>384</v>
      </c>
      <c r="T2" s="71">
        <f>S2*5</f>
        <v>1920</v>
      </c>
      <c r="U2" s="69">
        <f t="shared" ref="U2:U33" si="3">R2/J2</f>
        <v>2.5263157894736842E-2</v>
      </c>
      <c r="V2" s="69">
        <f t="shared" ref="V2:V33" si="4">T2/J2</f>
        <v>1.0105263157894737</v>
      </c>
    </row>
    <row r="3" spans="1:22" s="25" customFormat="1" x14ac:dyDescent="0.25">
      <c r="A3" s="6" t="s">
        <v>449</v>
      </c>
      <c r="B3" s="25" t="s">
        <v>453</v>
      </c>
      <c r="C3" s="12" t="str">
        <f t="shared" si="0"/>
        <v>Kobi Nazrul Centre: Main Space</v>
      </c>
      <c r="D3" s="69">
        <f t="shared" si="1"/>
        <v>0.52083333333333337</v>
      </c>
      <c r="E3" s="12"/>
      <c r="F3" s="12"/>
      <c r="G3" s="12"/>
      <c r="H3" s="50">
        <v>12</v>
      </c>
      <c r="I3" s="50">
        <v>16</v>
      </c>
      <c r="J3" s="50">
        <f t="shared" si="2"/>
        <v>192</v>
      </c>
      <c r="K3" s="8" t="s">
        <v>21</v>
      </c>
      <c r="L3" s="8" t="s">
        <v>21</v>
      </c>
      <c r="M3" s="8" t="s">
        <v>21</v>
      </c>
      <c r="N3" s="8" t="s">
        <v>21</v>
      </c>
      <c r="O3" s="8" t="s">
        <v>21</v>
      </c>
      <c r="P3" s="8" t="s">
        <v>21</v>
      </c>
      <c r="Q3" s="8" t="s">
        <v>21</v>
      </c>
      <c r="R3" s="62">
        <v>30</v>
      </c>
      <c r="S3" s="62">
        <v>100</v>
      </c>
      <c r="T3" s="73">
        <f>S3*5</f>
        <v>500</v>
      </c>
      <c r="U3" s="69">
        <f t="shared" si="3"/>
        <v>0.15625</v>
      </c>
      <c r="V3" s="69">
        <f t="shared" si="4"/>
        <v>2.6041666666666665</v>
      </c>
    </row>
    <row r="4" spans="1:22" s="25" customFormat="1" x14ac:dyDescent="0.25">
      <c r="A4" s="21" t="s">
        <v>71</v>
      </c>
      <c r="B4" s="21" t="s">
        <v>137</v>
      </c>
      <c r="C4" s="12" t="str">
        <f t="shared" si="0"/>
        <v>Alford House: Main Hall</v>
      </c>
      <c r="D4" s="69">
        <f t="shared" si="1"/>
        <v>0.68230277185501065</v>
      </c>
      <c r="E4" s="23">
        <f t="shared" ref="E4:F8" si="5">H4*3.2808399</f>
        <v>45.931758600000002</v>
      </c>
      <c r="F4" s="23">
        <f t="shared" si="5"/>
        <v>43.963254660000004</v>
      </c>
      <c r="G4" s="23">
        <f t="shared" ref="G4:G24" si="6">E4*F4</f>
        <v>2019.3096003134453</v>
      </c>
      <c r="H4" s="51">
        <v>14</v>
      </c>
      <c r="I4" s="51">
        <v>13.4</v>
      </c>
      <c r="J4" s="51">
        <f t="shared" si="2"/>
        <v>187.6</v>
      </c>
      <c r="K4" s="21" t="s">
        <v>9</v>
      </c>
      <c r="L4" s="21" t="s">
        <v>21</v>
      </c>
      <c r="M4" s="21" t="s">
        <v>21</v>
      </c>
      <c r="N4" s="21" t="s">
        <v>21</v>
      </c>
      <c r="O4" s="21" t="s">
        <v>21</v>
      </c>
      <c r="P4" s="21" t="s">
        <v>9</v>
      </c>
      <c r="Q4" s="21" t="s">
        <v>21</v>
      </c>
      <c r="R4" s="73">
        <f>S4/8</f>
        <v>16</v>
      </c>
      <c r="S4" s="73">
        <f>T4/5</f>
        <v>128</v>
      </c>
      <c r="T4" s="74">
        <v>640</v>
      </c>
      <c r="U4" s="69">
        <f t="shared" si="3"/>
        <v>8.5287846481876331E-2</v>
      </c>
      <c r="V4" s="69">
        <f t="shared" si="4"/>
        <v>3.4115138592750536</v>
      </c>
    </row>
    <row r="5" spans="1:22" s="25" customFormat="1" x14ac:dyDescent="0.25">
      <c r="A5" s="6" t="s">
        <v>340</v>
      </c>
      <c r="B5" s="25" t="s">
        <v>758</v>
      </c>
      <c r="C5" s="12" t="str">
        <f t="shared" si="0"/>
        <v>The Poor School: Upstairs 1</v>
      </c>
      <c r="D5" s="69">
        <f t="shared" si="1"/>
        <v>0.76923076923076927</v>
      </c>
      <c r="E5" s="23">
        <f t="shared" si="5"/>
        <v>42.650918700000005</v>
      </c>
      <c r="F5" s="23">
        <f t="shared" si="5"/>
        <v>36.089238899999998</v>
      </c>
      <c r="G5" s="23">
        <f t="shared" si="6"/>
        <v>1539.2391942687775</v>
      </c>
      <c r="H5" s="52">
        <v>13</v>
      </c>
      <c r="I5" s="52">
        <v>11</v>
      </c>
      <c r="J5" s="37">
        <f t="shared" si="2"/>
        <v>143</v>
      </c>
      <c r="K5" s="25" t="s">
        <v>9</v>
      </c>
      <c r="L5" s="25" t="s">
        <v>21</v>
      </c>
      <c r="M5" s="25" t="s">
        <v>21</v>
      </c>
      <c r="N5" s="25" t="s">
        <v>21</v>
      </c>
      <c r="O5" s="25" t="s">
        <v>21</v>
      </c>
      <c r="P5" s="25" t="s">
        <v>9</v>
      </c>
      <c r="Q5" s="25" t="s">
        <v>21</v>
      </c>
      <c r="R5" s="71">
        <f>S5/8</f>
        <v>13.75</v>
      </c>
      <c r="S5" s="62">
        <v>110</v>
      </c>
      <c r="T5" s="71">
        <f>S5*5</f>
        <v>550</v>
      </c>
      <c r="U5" s="69">
        <f t="shared" si="3"/>
        <v>9.6153846153846159E-2</v>
      </c>
      <c r="V5" s="69">
        <f t="shared" si="4"/>
        <v>3.8461538461538463</v>
      </c>
    </row>
    <row r="6" spans="1:22" s="25" customFormat="1" x14ac:dyDescent="0.25">
      <c r="A6" s="6" t="s">
        <v>751</v>
      </c>
      <c r="B6" s="8" t="s">
        <v>765</v>
      </c>
      <c r="C6" s="12" t="str">
        <f t="shared" si="0"/>
        <v>Theatre Delicatessen: 3rd Floor Studio</v>
      </c>
      <c r="D6" s="69">
        <f t="shared" si="1"/>
        <v>0.81632653061224492</v>
      </c>
      <c r="E6" s="13">
        <f t="shared" si="5"/>
        <v>68.897637900000007</v>
      </c>
      <c r="F6" s="13">
        <f t="shared" si="5"/>
        <v>22.965879300000001</v>
      </c>
      <c r="G6" s="14">
        <f t="shared" si="6"/>
        <v>1582.2948360665057</v>
      </c>
      <c r="H6" s="50">
        <v>21</v>
      </c>
      <c r="I6" s="50">
        <v>7</v>
      </c>
      <c r="J6" s="50">
        <f t="shared" si="2"/>
        <v>147</v>
      </c>
      <c r="K6" s="8" t="s">
        <v>9</v>
      </c>
      <c r="L6" s="8" t="s">
        <v>21</v>
      </c>
      <c r="M6" s="8" t="s">
        <v>21</v>
      </c>
      <c r="N6" s="8" t="s">
        <v>21</v>
      </c>
      <c r="O6" s="8" t="s">
        <v>21</v>
      </c>
      <c r="P6" s="8" t="s">
        <v>21</v>
      </c>
      <c r="Q6" s="8" t="s">
        <v>21</v>
      </c>
      <c r="R6" s="62">
        <v>15</v>
      </c>
      <c r="S6" s="71">
        <f>R6*8</f>
        <v>120</v>
      </c>
      <c r="T6" s="71">
        <f>S6*5</f>
        <v>600</v>
      </c>
      <c r="U6" s="69">
        <f t="shared" si="3"/>
        <v>0.10204081632653061</v>
      </c>
      <c r="V6" s="69">
        <f t="shared" si="4"/>
        <v>4.0816326530612246</v>
      </c>
    </row>
    <row r="7" spans="1:22" s="25" customFormat="1" x14ac:dyDescent="0.25">
      <c r="A7" s="21" t="s">
        <v>71</v>
      </c>
      <c r="B7" s="21" t="s">
        <v>496</v>
      </c>
      <c r="C7" s="12" t="str">
        <f t="shared" si="0"/>
        <v>Alford House: Gymnasium</v>
      </c>
      <c r="D7" s="69">
        <f t="shared" si="1"/>
        <v>0.88571428571428568</v>
      </c>
      <c r="E7" s="23">
        <f t="shared" si="5"/>
        <v>45.931758600000002</v>
      </c>
      <c r="F7" s="23">
        <f t="shared" si="5"/>
        <v>32.808399000000001</v>
      </c>
      <c r="G7" s="23">
        <f t="shared" si="6"/>
        <v>1506.9474629204815</v>
      </c>
      <c r="H7" s="51">
        <v>14</v>
      </c>
      <c r="I7" s="51">
        <v>10</v>
      </c>
      <c r="J7" s="51">
        <f t="shared" si="2"/>
        <v>140</v>
      </c>
      <c r="K7" s="21" t="s">
        <v>9</v>
      </c>
      <c r="L7" s="21" t="s">
        <v>21</v>
      </c>
      <c r="M7" s="21" t="s">
        <v>21</v>
      </c>
      <c r="N7" s="21" t="s">
        <v>21</v>
      </c>
      <c r="O7" s="21" t="s">
        <v>9</v>
      </c>
      <c r="P7" s="21" t="s">
        <v>9</v>
      </c>
      <c r="Q7" s="21" t="s">
        <v>21</v>
      </c>
      <c r="R7" s="73">
        <f>S7/8</f>
        <v>15.5</v>
      </c>
      <c r="S7" s="73">
        <f>T7/5</f>
        <v>124</v>
      </c>
      <c r="T7" s="74">
        <v>620</v>
      </c>
      <c r="U7" s="69">
        <f t="shared" si="3"/>
        <v>0.11071428571428571</v>
      </c>
      <c r="V7" s="69">
        <f t="shared" si="4"/>
        <v>4.4285714285714288</v>
      </c>
    </row>
    <row r="8" spans="1:22" x14ac:dyDescent="0.25">
      <c r="A8" s="6" t="s">
        <v>757</v>
      </c>
      <c r="B8" s="6" t="s">
        <v>757</v>
      </c>
      <c r="C8" s="21" t="str">
        <f t="shared" si="0"/>
        <v>Anonymous: Anonymous</v>
      </c>
      <c r="D8" s="65">
        <f t="shared" si="1"/>
        <v>0.90925298627206286</v>
      </c>
      <c r="E8" s="13">
        <f t="shared" si="5"/>
        <v>51.837270420000003</v>
      </c>
      <c r="F8" s="13">
        <f t="shared" si="5"/>
        <v>23.293963290000001</v>
      </c>
      <c r="G8" s="54">
        <f t="shared" si="6"/>
        <v>1207.4954742172829</v>
      </c>
      <c r="H8" s="51">
        <v>15.8</v>
      </c>
      <c r="I8" s="51">
        <v>7.1</v>
      </c>
      <c r="J8" s="51">
        <f t="shared" si="2"/>
        <v>112.17999999999999</v>
      </c>
      <c r="K8" s="25" t="s">
        <v>21</v>
      </c>
      <c r="L8" s="25" t="s">
        <v>21</v>
      </c>
      <c r="M8" s="25" t="s">
        <v>21</v>
      </c>
      <c r="N8" s="25" t="s">
        <v>21</v>
      </c>
      <c r="O8" s="25" t="s">
        <v>21</v>
      </c>
      <c r="P8" s="25" t="s">
        <v>21</v>
      </c>
      <c r="Q8" s="25" t="s">
        <v>21</v>
      </c>
      <c r="R8" s="62">
        <v>24</v>
      </c>
      <c r="S8" s="62">
        <v>102</v>
      </c>
      <c r="T8" s="62">
        <v>480</v>
      </c>
      <c r="U8" s="65">
        <f t="shared" si="3"/>
        <v>0.2139418791228383</v>
      </c>
      <c r="V8" s="65">
        <f t="shared" si="4"/>
        <v>4.2788375824567666</v>
      </c>
    </row>
    <row r="9" spans="1:22" x14ac:dyDescent="0.25">
      <c r="A9" s="21" t="s">
        <v>131</v>
      </c>
      <c r="B9" s="21" t="s">
        <v>137</v>
      </c>
      <c r="C9" s="12" t="str">
        <f t="shared" si="0"/>
        <v>Clapham Community Project: Main Hall</v>
      </c>
      <c r="D9" s="69">
        <f t="shared" si="1"/>
        <v>0.91219579802624762</v>
      </c>
      <c r="E9" s="12">
        <v>40</v>
      </c>
      <c r="F9" s="12">
        <v>59</v>
      </c>
      <c r="G9" s="17">
        <f t="shared" si="6"/>
        <v>2360</v>
      </c>
      <c r="H9" s="51">
        <f>E9*0.3048</f>
        <v>12.192</v>
      </c>
      <c r="I9" s="51">
        <f>F9*0.3048</f>
        <v>17.9832</v>
      </c>
      <c r="J9" s="37">
        <f t="shared" si="2"/>
        <v>219.2511744</v>
      </c>
      <c r="K9" s="23" t="s">
        <v>9</v>
      </c>
      <c r="L9" s="23" t="s">
        <v>21</v>
      </c>
      <c r="M9" s="23" t="s">
        <v>9</v>
      </c>
      <c r="N9" s="23" t="s">
        <v>21</v>
      </c>
      <c r="O9" s="23" t="s">
        <v>9</v>
      </c>
      <c r="P9" s="23" t="s">
        <v>9</v>
      </c>
      <c r="Q9" s="23" t="s">
        <v>21</v>
      </c>
      <c r="R9" s="73">
        <f>S9/8</f>
        <v>25</v>
      </c>
      <c r="S9" s="74">
        <v>200</v>
      </c>
      <c r="T9" s="73">
        <f>(S9*5)*0.9</f>
        <v>900</v>
      </c>
      <c r="U9" s="69">
        <f t="shared" si="3"/>
        <v>0.11402447475328095</v>
      </c>
      <c r="V9" s="69">
        <f t="shared" si="4"/>
        <v>4.1048810911181146</v>
      </c>
    </row>
    <row r="10" spans="1:22" x14ac:dyDescent="0.25">
      <c r="A10" s="6" t="s">
        <v>340</v>
      </c>
      <c r="B10" s="25" t="s">
        <v>759</v>
      </c>
      <c r="C10" s="12" t="str">
        <f t="shared" si="0"/>
        <v>The Poor School: Upstairs 2</v>
      </c>
      <c r="D10" s="69">
        <f t="shared" si="1"/>
        <v>1</v>
      </c>
      <c r="E10" s="23">
        <f t="shared" ref="E10:F13" si="7">H10*3.2808399</f>
        <v>36.089238899999998</v>
      </c>
      <c r="F10" s="23">
        <f t="shared" si="7"/>
        <v>32.808399000000001</v>
      </c>
      <c r="G10" s="23">
        <f t="shared" si="6"/>
        <v>1184.030149437521</v>
      </c>
      <c r="H10" s="52">
        <v>11</v>
      </c>
      <c r="I10" s="52">
        <v>10</v>
      </c>
      <c r="J10" s="37">
        <f t="shared" si="2"/>
        <v>110</v>
      </c>
      <c r="K10" s="25" t="s">
        <v>9</v>
      </c>
      <c r="L10" s="25" t="s">
        <v>21</v>
      </c>
      <c r="M10" s="25" t="s">
        <v>21</v>
      </c>
      <c r="N10" s="25" t="s">
        <v>21</v>
      </c>
      <c r="O10" s="25" t="s">
        <v>21</v>
      </c>
      <c r="P10" s="25" t="s">
        <v>9</v>
      </c>
      <c r="Q10" s="25" t="s">
        <v>21</v>
      </c>
      <c r="R10" s="71">
        <f>S10/8</f>
        <v>13.75</v>
      </c>
      <c r="S10" s="62">
        <v>110</v>
      </c>
      <c r="T10" s="71">
        <f>S10*5</f>
        <v>550</v>
      </c>
      <c r="U10" s="69">
        <f t="shared" si="3"/>
        <v>0.125</v>
      </c>
      <c r="V10" s="69">
        <f t="shared" si="4"/>
        <v>5</v>
      </c>
    </row>
    <row r="11" spans="1:22" x14ac:dyDescent="0.25">
      <c r="A11" s="6" t="s">
        <v>497</v>
      </c>
      <c r="B11" s="8" t="s">
        <v>137</v>
      </c>
      <c r="C11" s="12" t="str">
        <f t="shared" si="0"/>
        <v>St Gabriel's Halls: Main Hall</v>
      </c>
      <c r="D11" s="69">
        <f t="shared" si="1"/>
        <v>1.0105263157894737</v>
      </c>
      <c r="E11" s="13">
        <f t="shared" si="7"/>
        <v>65.616798000000003</v>
      </c>
      <c r="F11" s="13">
        <f t="shared" si="7"/>
        <v>31.16797905</v>
      </c>
      <c r="G11" s="14">
        <f t="shared" si="6"/>
        <v>2045.142985392082</v>
      </c>
      <c r="H11" s="50">
        <v>20</v>
      </c>
      <c r="I11" s="50">
        <v>9.5</v>
      </c>
      <c r="J11" s="50">
        <f t="shared" si="2"/>
        <v>190</v>
      </c>
      <c r="K11" s="8" t="s">
        <v>9</v>
      </c>
      <c r="L11" s="8" t="s">
        <v>21</v>
      </c>
      <c r="M11" s="8" t="s">
        <v>21</v>
      </c>
      <c r="N11" s="8" t="s">
        <v>21</v>
      </c>
      <c r="O11" s="8" t="s">
        <v>21</v>
      </c>
      <c r="P11" s="8" t="s">
        <v>9</v>
      </c>
      <c r="Q11" s="8" t="s">
        <v>21</v>
      </c>
      <c r="R11" s="71">
        <f>S11/8</f>
        <v>24</v>
      </c>
      <c r="S11" s="62">
        <f>1.2*160</f>
        <v>192</v>
      </c>
      <c r="T11" s="71">
        <f>S11*5</f>
        <v>960</v>
      </c>
      <c r="U11" s="69">
        <f t="shared" si="3"/>
        <v>0.12631578947368421</v>
      </c>
      <c r="V11" s="69">
        <f t="shared" si="4"/>
        <v>5.0526315789473681</v>
      </c>
    </row>
    <row r="12" spans="1:22" x14ac:dyDescent="0.25">
      <c r="A12" s="6" t="s">
        <v>506</v>
      </c>
      <c r="B12" s="8" t="s">
        <v>25</v>
      </c>
      <c r="C12" s="12" t="str">
        <f t="shared" si="0"/>
        <v>Chisenhale Dance Space: Main Studio</v>
      </c>
      <c r="D12" s="69">
        <f t="shared" si="1"/>
        <v>1.024</v>
      </c>
      <c r="E12" s="13">
        <f t="shared" si="7"/>
        <v>32.808399000000001</v>
      </c>
      <c r="F12" s="13">
        <f t="shared" si="7"/>
        <v>41.010498750000004</v>
      </c>
      <c r="G12" s="14">
        <f t="shared" si="6"/>
        <v>1345.4888061790014</v>
      </c>
      <c r="H12" s="50">
        <v>10</v>
      </c>
      <c r="I12" s="50">
        <v>12.5</v>
      </c>
      <c r="J12" s="50">
        <f t="shared" si="2"/>
        <v>125</v>
      </c>
      <c r="K12" s="8" t="s">
        <v>9</v>
      </c>
      <c r="L12" s="8" t="s">
        <v>21</v>
      </c>
      <c r="M12" s="8" t="s">
        <v>9</v>
      </c>
      <c r="N12" s="8" t="s">
        <v>21</v>
      </c>
      <c r="O12" s="8" t="s">
        <v>9</v>
      </c>
      <c r="P12" s="8" t="s">
        <v>21</v>
      </c>
      <c r="Q12" s="8" t="s">
        <v>9</v>
      </c>
      <c r="R12" s="62">
        <v>16</v>
      </c>
      <c r="S12" s="71">
        <f>R12*8</f>
        <v>128</v>
      </c>
      <c r="T12" s="71">
        <f>5*S12</f>
        <v>640</v>
      </c>
      <c r="U12" s="69">
        <f t="shared" si="3"/>
        <v>0.128</v>
      </c>
      <c r="V12" s="69">
        <f t="shared" si="4"/>
        <v>5.12</v>
      </c>
    </row>
    <row r="13" spans="1:22" x14ac:dyDescent="0.25">
      <c r="A13" s="6" t="s">
        <v>340</v>
      </c>
      <c r="B13" s="25" t="s">
        <v>346</v>
      </c>
      <c r="C13" s="12" t="str">
        <f t="shared" si="0"/>
        <v>The Poor School: Studio Theatre</v>
      </c>
      <c r="D13" s="69">
        <f t="shared" si="1"/>
        <v>1.0576923076923077</v>
      </c>
      <c r="E13" s="23">
        <f t="shared" si="7"/>
        <v>42.650918700000005</v>
      </c>
      <c r="F13" s="23">
        <f t="shared" si="7"/>
        <v>26.246719200000001</v>
      </c>
      <c r="G13" s="23">
        <f t="shared" si="6"/>
        <v>1119.4466867409292</v>
      </c>
      <c r="H13" s="52">
        <v>13</v>
      </c>
      <c r="I13" s="52">
        <v>8</v>
      </c>
      <c r="J13" s="37">
        <f t="shared" si="2"/>
        <v>104</v>
      </c>
      <c r="K13" s="25" t="s">
        <v>21</v>
      </c>
      <c r="L13" s="25" t="s">
        <v>21</v>
      </c>
      <c r="M13" s="25" t="s">
        <v>9</v>
      </c>
      <c r="N13" s="25" t="s">
        <v>9</v>
      </c>
      <c r="O13" s="25" t="s">
        <v>21</v>
      </c>
      <c r="P13" s="25" t="s">
        <v>9</v>
      </c>
      <c r="Q13" s="25" t="s">
        <v>21</v>
      </c>
      <c r="R13" s="71">
        <f>S13/8</f>
        <v>13.75</v>
      </c>
      <c r="S13" s="62">
        <v>110</v>
      </c>
      <c r="T13" s="71">
        <f>S13*5</f>
        <v>550</v>
      </c>
      <c r="U13" s="69">
        <f t="shared" si="3"/>
        <v>0.13221153846153846</v>
      </c>
      <c r="V13" s="69">
        <f t="shared" si="4"/>
        <v>5.2884615384615383</v>
      </c>
    </row>
    <row r="14" spans="1:22" s="21" customFormat="1" x14ac:dyDescent="0.25">
      <c r="A14" s="12" t="s">
        <v>633</v>
      </c>
      <c r="B14" s="12" t="s">
        <v>25</v>
      </c>
      <c r="C14" s="12" t="str">
        <f t="shared" si="0"/>
        <v>Identity Studios: Main Studio</v>
      </c>
      <c r="D14" s="69">
        <f t="shared" si="1"/>
        <v>1.1403508771929824</v>
      </c>
      <c r="E14" s="12">
        <v>50</v>
      </c>
      <c r="F14" s="12">
        <v>25</v>
      </c>
      <c r="G14" s="17">
        <f t="shared" si="6"/>
        <v>1250</v>
      </c>
      <c r="H14" s="37">
        <v>15</v>
      </c>
      <c r="I14" s="37">
        <v>7.6</v>
      </c>
      <c r="J14" s="37">
        <f t="shared" si="2"/>
        <v>114</v>
      </c>
      <c r="K14" s="12" t="s">
        <v>21</v>
      </c>
      <c r="L14" s="12" t="s">
        <v>21</v>
      </c>
      <c r="M14" s="12" t="s">
        <v>9</v>
      </c>
      <c r="N14" s="12" t="s">
        <v>9</v>
      </c>
      <c r="O14" s="12" t="s">
        <v>21</v>
      </c>
      <c r="P14" s="12" t="s">
        <v>21</v>
      </c>
      <c r="Q14" s="12" t="s">
        <v>21</v>
      </c>
      <c r="R14" s="74">
        <v>18</v>
      </c>
      <c r="S14" s="74">
        <v>130</v>
      </c>
      <c r="T14" s="73">
        <f>S14*5</f>
        <v>650</v>
      </c>
      <c r="U14" s="69">
        <f t="shared" si="3"/>
        <v>0.15789473684210525</v>
      </c>
      <c r="V14" s="69">
        <f t="shared" si="4"/>
        <v>5.7017543859649127</v>
      </c>
    </row>
    <row r="15" spans="1:22" s="21" customFormat="1" x14ac:dyDescent="0.25">
      <c r="A15" s="6" t="s">
        <v>757</v>
      </c>
      <c r="B15" s="6" t="s">
        <v>757</v>
      </c>
      <c r="C15" s="21" t="str">
        <f t="shared" si="0"/>
        <v>Anonymous: Anonymous</v>
      </c>
      <c r="D15" s="65">
        <f t="shared" si="1"/>
        <v>1.1563664396762172</v>
      </c>
      <c r="E15" s="13">
        <f t="shared" ref="E15:F20" si="8">H15*3.2808399</f>
        <v>70.538057850000001</v>
      </c>
      <c r="F15" s="13">
        <f t="shared" si="8"/>
        <v>59.383202190000006</v>
      </c>
      <c r="G15" s="54">
        <f t="shared" si="6"/>
        <v>4188.7757513964671</v>
      </c>
      <c r="H15" s="51">
        <v>21.5</v>
      </c>
      <c r="I15" s="51">
        <v>18.100000000000001</v>
      </c>
      <c r="J15" s="51">
        <f t="shared" si="2"/>
        <v>389.15000000000003</v>
      </c>
      <c r="K15" s="25" t="s">
        <v>21</v>
      </c>
      <c r="L15" s="25" t="s">
        <v>21</v>
      </c>
      <c r="M15" s="25" t="s">
        <v>21</v>
      </c>
      <c r="N15" s="25" t="s">
        <v>21</v>
      </c>
      <c r="O15" s="21" t="s">
        <v>9</v>
      </c>
      <c r="P15" s="25" t="s">
        <v>21</v>
      </c>
      <c r="Q15" s="25" t="s">
        <v>21</v>
      </c>
      <c r="R15" s="62">
        <v>72</v>
      </c>
      <c r="S15" s="62">
        <v>450</v>
      </c>
      <c r="T15" s="62">
        <v>1440</v>
      </c>
      <c r="U15" s="65">
        <f t="shared" si="3"/>
        <v>0.18501863034819477</v>
      </c>
      <c r="V15" s="65">
        <f t="shared" si="4"/>
        <v>3.7003726069638954</v>
      </c>
    </row>
    <row r="16" spans="1:22" s="21" customFormat="1" x14ac:dyDescent="0.25">
      <c r="A16" s="21" t="s">
        <v>207</v>
      </c>
      <c r="B16" s="21" t="s">
        <v>107</v>
      </c>
      <c r="C16" s="12" t="str">
        <f t="shared" si="0"/>
        <v>Holy Innocents Church: Upper Hall</v>
      </c>
      <c r="D16" s="69">
        <f t="shared" si="1"/>
        <v>1.1750881316098709</v>
      </c>
      <c r="E16" s="23">
        <f t="shared" si="8"/>
        <v>60.695538150000004</v>
      </c>
      <c r="F16" s="23">
        <f t="shared" si="8"/>
        <v>30.183727080000001</v>
      </c>
      <c r="G16" s="23">
        <f t="shared" si="6"/>
        <v>1832.0175584933284</v>
      </c>
      <c r="H16" s="51">
        <v>18.5</v>
      </c>
      <c r="I16" s="51">
        <v>9.1999999999999993</v>
      </c>
      <c r="J16" s="37">
        <f t="shared" si="2"/>
        <v>170.2</v>
      </c>
      <c r="K16" s="21" t="s">
        <v>21</v>
      </c>
      <c r="L16" s="21" t="s">
        <v>21</v>
      </c>
      <c r="M16" s="21" t="s">
        <v>21</v>
      </c>
      <c r="N16" s="21" t="s">
        <v>21</v>
      </c>
      <c r="O16" s="21" t="s">
        <v>9</v>
      </c>
      <c r="P16" s="21" t="s">
        <v>9</v>
      </c>
      <c r="Q16" s="21" t="s">
        <v>21</v>
      </c>
      <c r="R16" s="74">
        <v>35</v>
      </c>
      <c r="S16" s="74">
        <v>200</v>
      </c>
      <c r="T16" s="73">
        <f>S16*5</f>
        <v>1000</v>
      </c>
      <c r="U16" s="69">
        <f t="shared" si="3"/>
        <v>0.20564042303172739</v>
      </c>
      <c r="V16" s="69">
        <f t="shared" si="4"/>
        <v>5.8754406580493539</v>
      </c>
    </row>
    <row r="17" spans="1:22" s="21" customFormat="1" x14ac:dyDescent="0.25">
      <c r="A17" s="21" t="s">
        <v>255</v>
      </c>
      <c r="B17" s="12" t="s">
        <v>100</v>
      </c>
      <c r="C17" s="12" t="str">
        <f t="shared" si="0"/>
        <v>London School of Capoeira: Studio 1</v>
      </c>
      <c r="D17" s="69">
        <f t="shared" si="1"/>
        <v>1.1851851851851851</v>
      </c>
      <c r="E17" s="23">
        <f t="shared" si="8"/>
        <v>59.055118200000003</v>
      </c>
      <c r="F17" s="23">
        <f t="shared" si="8"/>
        <v>19.685039400000001</v>
      </c>
      <c r="G17" s="17">
        <f t="shared" si="6"/>
        <v>1162.5023285386571</v>
      </c>
      <c r="H17" s="37">
        <v>18</v>
      </c>
      <c r="I17" s="37">
        <v>6</v>
      </c>
      <c r="J17" s="37">
        <f t="shared" si="2"/>
        <v>108</v>
      </c>
      <c r="K17" s="12" t="s">
        <v>21</v>
      </c>
      <c r="L17" s="12" t="s">
        <v>21</v>
      </c>
      <c r="M17" s="12" t="s">
        <v>9</v>
      </c>
      <c r="N17" s="12" t="s">
        <v>21</v>
      </c>
      <c r="O17" s="12" t="s">
        <v>261</v>
      </c>
      <c r="P17" s="12" t="s">
        <v>21</v>
      </c>
      <c r="Q17" s="12" t="s">
        <v>9</v>
      </c>
      <c r="R17" s="74">
        <v>16</v>
      </c>
      <c r="S17" s="74">
        <f>R17*8</f>
        <v>128</v>
      </c>
      <c r="T17" s="74">
        <f>S17*5</f>
        <v>640</v>
      </c>
      <c r="U17" s="69">
        <f t="shared" si="3"/>
        <v>0.14814814814814814</v>
      </c>
      <c r="V17" s="69">
        <f t="shared" si="4"/>
        <v>5.9259259259259256</v>
      </c>
    </row>
    <row r="18" spans="1:22" s="21" customFormat="1" x14ac:dyDescent="0.25">
      <c r="A18" s="21" t="s">
        <v>71</v>
      </c>
      <c r="B18" s="21" t="s">
        <v>108</v>
      </c>
      <c r="C18" s="12" t="str">
        <f t="shared" si="0"/>
        <v>Alford House: Lower Hall</v>
      </c>
      <c r="D18" s="69">
        <f t="shared" si="1"/>
        <v>1.2129934210526316</v>
      </c>
      <c r="E18" s="23">
        <f t="shared" si="8"/>
        <v>41.994750720000006</v>
      </c>
      <c r="F18" s="23">
        <f t="shared" si="8"/>
        <v>24.934383239999999</v>
      </c>
      <c r="G18" s="23">
        <f t="shared" si="6"/>
        <v>1047.113208520746</v>
      </c>
      <c r="H18" s="51">
        <v>12.8</v>
      </c>
      <c r="I18" s="51">
        <v>7.6</v>
      </c>
      <c r="J18" s="51">
        <f t="shared" si="2"/>
        <v>97.28</v>
      </c>
      <c r="K18" s="21" t="s">
        <v>9</v>
      </c>
      <c r="L18" s="21" t="s">
        <v>21</v>
      </c>
      <c r="M18" s="21" t="s">
        <v>21</v>
      </c>
      <c r="N18" s="21" t="s">
        <v>21</v>
      </c>
      <c r="O18" s="21" t="s">
        <v>21</v>
      </c>
      <c r="P18" s="21" t="s">
        <v>9</v>
      </c>
      <c r="Q18" s="21" t="s">
        <v>21</v>
      </c>
      <c r="R18" s="73">
        <f>S18/8</f>
        <v>14.75</v>
      </c>
      <c r="S18" s="73">
        <f>T18/5</f>
        <v>118</v>
      </c>
      <c r="T18" s="74">
        <v>590</v>
      </c>
      <c r="U18" s="69">
        <f t="shared" si="3"/>
        <v>0.15162417763157895</v>
      </c>
      <c r="V18" s="69">
        <f t="shared" si="4"/>
        <v>6.0649671052631575</v>
      </c>
    </row>
    <row r="19" spans="1:22" s="21" customFormat="1" x14ac:dyDescent="0.25">
      <c r="A19" s="21" t="s">
        <v>218</v>
      </c>
      <c r="B19" s="12" t="s">
        <v>100</v>
      </c>
      <c r="C19" s="12" t="str">
        <f t="shared" si="0"/>
        <v>Jacksons Lane: Studio 1</v>
      </c>
      <c r="D19" s="69">
        <f t="shared" si="1"/>
        <v>1.2162162162162162</v>
      </c>
      <c r="E19" s="23">
        <f t="shared" si="8"/>
        <v>26.246719200000001</v>
      </c>
      <c r="F19" s="23">
        <f t="shared" si="8"/>
        <v>121.39107630000001</v>
      </c>
      <c r="G19" s="17">
        <f t="shared" si="6"/>
        <v>3186.1174930318753</v>
      </c>
      <c r="H19" s="37">
        <v>8</v>
      </c>
      <c r="I19" s="37">
        <v>37</v>
      </c>
      <c r="J19" s="37">
        <f t="shared" si="2"/>
        <v>296</v>
      </c>
      <c r="K19" s="12" t="s">
        <v>21</v>
      </c>
      <c r="L19" s="12" t="s">
        <v>21</v>
      </c>
      <c r="M19" s="12" t="s">
        <v>21</v>
      </c>
      <c r="N19" s="12" t="s">
        <v>21</v>
      </c>
      <c r="O19" s="12" t="s">
        <v>9</v>
      </c>
      <c r="P19" s="12" t="s">
        <v>21</v>
      </c>
      <c r="Q19" s="12" t="s">
        <v>21</v>
      </c>
      <c r="R19" s="74">
        <v>45</v>
      </c>
      <c r="S19" s="73">
        <f>R19*8</f>
        <v>360</v>
      </c>
      <c r="T19" s="73">
        <f>S19*5</f>
        <v>1800</v>
      </c>
      <c r="U19" s="69">
        <f t="shared" si="3"/>
        <v>0.15202702702702703</v>
      </c>
      <c r="V19" s="69">
        <f t="shared" si="4"/>
        <v>6.0810810810810807</v>
      </c>
    </row>
    <row r="20" spans="1:22" s="21" customFormat="1" x14ac:dyDescent="0.25">
      <c r="A20" s="6" t="s">
        <v>751</v>
      </c>
      <c r="B20" s="8" t="s">
        <v>768</v>
      </c>
      <c r="C20" s="12" t="str">
        <f t="shared" si="0"/>
        <v>Theatre Delicatessen: Rehearsal Studio 2</v>
      </c>
      <c r="D20" s="69">
        <f t="shared" si="1"/>
        <v>1.2467532467532467</v>
      </c>
      <c r="E20" s="13">
        <f t="shared" si="8"/>
        <v>36.089238899999998</v>
      </c>
      <c r="F20" s="13">
        <f t="shared" si="8"/>
        <v>22.965879300000001</v>
      </c>
      <c r="G20" s="14">
        <f t="shared" si="6"/>
        <v>828.82110460626473</v>
      </c>
      <c r="H20" s="50">
        <v>11</v>
      </c>
      <c r="I20" s="50">
        <v>7</v>
      </c>
      <c r="J20" s="50">
        <f t="shared" si="2"/>
        <v>77</v>
      </c>
      <c r="K20" s="8" t="s">
        <v>9</v>
      </c>
      <c r="L20" s="8" t="s">
        <v>21</v>
      </c>
      <c r="M20" s="8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62">
        <v>12</v>
      </c>
      <c r="S20" s="71">
        <f>R20*8</f>
        <v>96</v>
      </c>
      <c r="T20" s="71">
        <f>S20*5</f>
        <v>480</v>
      </c>
      <c r="U20" s="69">
        <f t="shared" si="3"/>
        <v>0.15584415584415584</v>
      </c>
      <c r="V20" s="69">
        <f t="shared" si="4"/>
        <v>6.2337662337662341</v>
      </c>
    </row>
    <row r="21" spans="1:22" s="21" customFormat="1" x14ac:dyDescent="0.25">
      <c r="A21" s="21" t="s">
        <v>227</v>
      </c>
      <c r="B21" s="12" t="s">
        <v>234</v>
      </c>
      <c r="C21" s="12" t="str">
        <f t="shared" si="0"/>
        <v>Jerwood Space: Spaces 1 &amp; 3</v>
      </c>
      <c r="D21" s="69">
        <f t="shared" si="1"/>
        <v>1.2479046377351464</v>
      </c>
      <c r="E21" s="12">
        <v>58</v>
      </c>
      <c r="F21" s="12">
        <v>30</v>
      </c>
      <c r="G21" s="17">
        <f t="shared" si="6"/>
        <v>1740</v>
      </c>
      <c r="H21" s="37">
        <v>17.7</v>
      </c>
      <c r="I21" s="37">
        <v>9.1</v>
      </c>
      <c r="J21" s="37">
        <f t="shared" si="2"/>
        <v>161.07</v>
      </c>
      <c r="K21" s="12" t="s">
        <v>9</v>
      </c>
      <c r="L21" s="12" t="s">
        <v>21</v>
      </c>
      <c r="M21" s="12" t="s">
        <v>9</v>
      </c>
      <c r="N21" s="12" t="s">
        <v>9</v>
      </c>
      <c r="O21" s="12" t="s">
        <v>9</v>
      </c>
      <c r="P21" s="12" t="s">
        <v>9</v>
      </c>
      <c r="Q21" s="12" t="s">
        <v>9</v>
      </c>
      <c r="R21" s="74">
        <v>26.5</v>
      </c>
      <c r="S21" s="74">
        <v>201</v>
      </c>
      <c r="T21" s="74">
        <v>954</v>
      </c>
      <c r="U21" s="69">
        <f t="shared" si="3"/>
        <v>0.16452474079592724</v>
      </c>
      <c r="V21" s="69">
        <f t="shared" si="4"/>
        <v>5.9228906686533804</v>
      </c>
    </row>
    <row r="22" spans="1:22" s="21" customFormat="1" x14ac:dyDescent="0.25">
      <c r="A22" s="21" t="s">
        <v>309</v>
      </c>
      <c r="B22" s="21" t="s">
        <v>253</v>
      </c>
      <c r="C22" s="12" t="str">
        <f t="shared" si="0"/>
        <v>Out of Joint: Rehearsal Room</v>
      </c>
      <c r="D22" s="69">
        <f t="shared" si="1"/>
        <v>1.292156609381057</v>
      </c>
      <c r="E22" s="23">
        <f t="shared" ref="E22:F24" si="9">H22*3.2808399</f>
        <v>35.761154910000002</v>
      </c>
      <c r="F22" s="23">
        <f t="shared" si="9"/>
        <v>23.293963290000001</v>
      </c>
      <c r="G22" s="23">
        <f t="shared" si="6"/>
        <v>833.01902968154332</v>
      </c>
      <c r="H22" s="51">
        <v>10.9</v>
      </c>
      <c r="I22" s="51">
        <v>7.1</v>
      </c>
      <c r="J22" s="51">
        <f t="shared" si="2"/>
        <v>77.39</v>
      </c>
      <c r="K22" s="21" t="s">
        <v>21</v>
      </c>
      <c r="L22" s="21" t="s">
        <v>21</v>
      </c>
      <c r="M22" s="21" t="s">
        <v>21</v>
      </c>
      <c r="N22" s="21" t="s">
        <v>21</v>
      </c>
      <c r="O22" s="21" t="s">
        <v>21</v>
      </c>
      <c r="P22" s="21" t="s">
        <v>21</v>
      </c>
      <c r="Q22" s="21" t="s">
        <v>21</v>
      </c>
      <c r="R22" s="73">
        <f>S22/8</f>
        <v>12.5</v>
      </c>
      <c r="S22" s="73">
        <v>100</v>
      </c>
      <c r="T22" s="73">
        <v>500</v>
      </c>
      <c r="U22" s="69">
        <f t="shared" si="3"/>
        <v>0.16151957617263213</v>
      </c>
      <c r="V22" s="69">
        <f t="shared" si="4"/>
        <v>6.4607830469052852</v>
      </c>
    </row>
    <row r="23" spans="1:22" s="21" customFormat="1" x14ac:dyDescent="0.25">
      <c r="A23" s="6" t="s">
        <v>751</v>
      </c>
      <c r="B23" s="8" t="s">
        <v>772</v>
      </c>
      <c r="C23" s="12" t="str">
        <f t="shared" si="0"/>
        <v>Theatre Delicatessen: Rehearsal Studio 6</v>
      </c>
      <c r="D23" s="69">
        <f t="shared" si="1"/>
        <v>1.3426573426573427</v>
      </c>
      <c r="E23" s="13">
        <f t="shared" si="9"/>
        <v>36.089238899999998</v>
      </c>
      <c r="F23" s="13">
        <f t="shared" si="9"/>
        <v>21.325459350000003</v>
      </c>
      <c r="G23" s="14">
        <f t="shared" si="6"/>
        <v>769.61959713438875</v>
      </c>
      <c r="H23" s="50">
        <v>11</v>
      </c>
      <c r="I23" s="50">
        <v>6.5</v>
      </c>
      <c r="J23" s="50">
        <f t="shared" si="2"/>
        <v>71.5</v>
      </c>
      <c r="K23" s="8" t="s">
        <v>9</v>
      </c>
      <c r="L23" s="8" t="s">
        <v>21</v>
      </c>
      <c r="M23" s="8" t="s">
        <v>21</v>
      </c>
      <c r="N23" s="8" t="s">
        <v>21</v>
      </c>
      <c r="O23" s="8" t="s">
        <v>21</v>
      </c>
      <c r="P23" s="8" t="s">
        <v>21</v>
      </c>
      <c r="Q23" s="8" t="s">
        <v>21</v>
      </c>
      <c r="R23" s="62">
        <v>12</v>
      </c>
      <c r="S23" s="71">
        <f>R23*8</f>
        <v>96</v>
      </c>
      <c r="T23" s="71">
        <f>S23*5</f>
        <v>480</v>
      </c>
      <c r="U23" s="69">
        <f t="shared" si="3"/>
        <v>0.16783216783216784</v>
      </c>
      <c r="V23" s="69">
        <f t="shared" si="4"/>
        <v>6.7132867132867133</v>
      </c>
    </row>
    <row r="24" spans="1:22" s="21" customFormat="1" x14ac:dyDescent="0.25">
      <c r="A24" s="6" t="s">
        <v>751</v>
      </c>
      <c r="B24" s="8" t="s">
        <v>773</v>
      </c>
      <c r="C24" s="12" t="str">
        <f t="shared" si="0"/>
        <v>Theatre Delicatessen: Rehearsal Studio 7</v>
      </c>
      <c r="D24" s="69">
        <f t="shared" si="1"/>
        <v>1.3426573426573427</v>
      </c>
      <c r="E24" s="13">
        <f t="shared" si="9"/>
        <v>36.089238899999998</v>
      </c>
      <c r="F24" s="13">
        <f t="shared" si="9"/>
        <v>21.325459350000003</v>
      </c>
      <c r="G24" s="14">
        <f t="shared" si="6"/>
        <v>769.61959713438875</v>
      </c>
      <c r="H24" s="50">
        <v>11</v>
      </c>
      <c r="I24" s="50">
        <v>6.5</v>
      </c>
      <c r="J24" s="50">
        <f t="shared" si="2"/>
        <v>71.5</v>
      </c>
      <c r="K24" s="8" t="s">
        <v>9</v>
      </c>
      <c r="L24" s="8" t="s">
        <v>21</v>
      </c>
      <c r="M24" s="8" t="s">
        <v>21</v>
      </c>
      <c r="N24" s="8" t="s">
        <v>21</v>
      </c>
      <c r="O24" s="8" t="s">
        <v>21</v>
      </c>
      <c r="P24" s="8" t="s">
        <v>21</v>
      </c>
      <c r="Q24" s="8" t="s">
        <v>21</v>
      </c>
      <c r="R24" s="62">
        <v>12</v>
      </c>
      <c r="S24" s="71">
        <f>R24*8</f>
        <v>96</v>
      </c>
      <c r="T24" s="71">
        <f>S24*5</f>
        <v>480</v>
      </c>
      <c r="U24" s="69">
        <f t="shared" si="3"/>
        <v>0.16783216783216784</v>
      </c>
      <c r="V24" s="69">
        <f t="shared" si="4"/>
        <v>6.7132867132867133</v>
      </c>
    </row>
    <row r="25" spans="1:22" x14ac:dyDescent="0.25">
      <c r="A25" s="6" t="s">
        <v>497</v>
      </c>
      <c r="B25" s="8" t="s">
        <v>504</v>
      </c>
      <c r="C25" s="12" t="str">
        <f t="shared" si="0"/>
        <v>St Gabriel's Halls: Boy's Club</v>
      </c>
      <c r="D25" s="69">
        <f t="shared" si="1"/>
        <v>1.3619696176008378</v>
      </c>
      <c r="E25" s="8"/>
      <c r="F25" s="8"/>
      <c r="G25" s="14"/>
      <c r="H25" s="50">
        <v>13.8</v>
      </c>
      <c r="I25" s="50">
        <v>8.3000000000000007</v>
      </c>
      <c r="J25" s="50">
        <f t="shared" si="2"/>
        <v>114.54000000000002</v>
      </c>
      <c r="K25" s="8" t="s">
        <v>9</v>
      </c>
      <c r="L25" s="8" t="s">
        <v>21</v>
      </c>
      <c r="M25" s="8" t="s">
        <v>21</v>
      </c>
      <c r="N25" s="8" t="s">
        <v>21</v>
      </c>
      <c r="O25" s="8" t="s">
        <v>21</v>
      </c>
      <c r="P25" s="8" t="s">
        <v>9</v>
      </c>
      <c r="Q25" s="8" t="s">
        <v>21</v>
      </c>
      <c r="R25" s="71">
        <f>S25/8</f>
        <v>19.5</v>
      </c>
      <c r="S25" s="62">
        <f>1.2*130</f>
        <v>156</v>
      </c>
      <c r="T25" s="71">
        <f>S25*5</f>
        <v>780</v>
      </c>
      <c r="U25" s="69">
        <f t="shared" si="3"/>
        <v>0.17024620220010472</v>
      </c>
      <c r="V25" s="69">
        <f t="shared" si="4"/>
        <v>6.8098480880041894</v>
      </c>
    </row>
    <row r="26" spans="1:22" x14ac:dyDescent="0.25">
      <c r="A26" s="6" t="s">
        <v>513</v>
      </c>
      <c r="B26" s="8" t="s">
        <v>519</v>
      </c>
      <c r="C26" s="12" t="str">
        <f t="shared" si="0"/>
        <v>Dance Research Studio: DRS</v>
      </c>
      <c r="D26" s="69">
        <f t="shared" si="1"/>
        <v>1.3714285714285714</v>
      </c>
      <c r="E26" s="13">
        <f>H26*3.2808399</f>
        <v>32.808399000000001</v>
      </c>
      <c r="F26" s="13">
        <f>I26*3.2808399</f>
        <v>22.965879300000001</v>
      </c>
      <c r="G26" s="14">
        <f>E26*F26</f>
        <v>753.47373146024074</v>
      </c>
      <c r="H26" s="50">
        <v>10</v>
      </c>
      <c r="I26" s="50">
        <v>7</v>
      </c>
      <c r="J26" s="50">
        <f t="shared" si="2"/>
        <v>70</v>
      </c>
      <c r="K26" s="8" t="s">
        <v>9</v>
      </c>
      <c r="L26" s="8" t="s">
        <v>9</v>
      </c>
      <c r="M26" s="8" t="s">
        <v>9</v>
      </c>
      <c r="N26" s="8" t="s">
        <v>21</v>
      </c>
      <c r="O26" s="8" t="s">
        <v>9</v>
      </c>
      <c r="P26" s="8" t="s">
        <v>9</v>
      </c>
      <c r="Q26" s="8" t="s">
        <v>9</v>
      </c>
      <c r="R26" s="74">
        <v>12</v>
      </c>
      <c r="S26" s="71">
        <f>R26*8</f>
        <v>96</v>
      </c>
      <c r="T26" s="71">
        <f>S26*5</f>
        <v>480</v>
      </c>
      <c r="U26" s="69">
        <f t="shared" si="3"/>
        <v>0.17142857142857143</v>
      </c>
      <c r="V26" s="69">
        <f t="shared" si="4"/>
        <v>6.8571428571428568</v>
      </c>
    </row>
    <row r="27" spans="1:22" x14ac:dyDescent="0.25">
      <c r="A27" s="6" t="s">
        <v>497</v>
      </c>
      <c r="B27" s="8" t="s">
        <v>503</v>
      </c>
      <c r="C27" s="12" t="str">
        <f t="shared" si="0"/>
        <v>St Gabriel's Halls: Men's Club</v>
      </c>
      <c r="D27" s="69">
        <f t="shared" si="1"/>
        <v>1.3776213072095516</v>
      </c>
      <c r="E27" s="8"/>
      <c r="F27" s="8"/>
      <c r="G27" s="14"/>
      <c r="H27" s="50">
        <v>13.9</v>
      </c>
      <c r="I27" s="50">
        <v>9.4</v>
      </c>
      <c r="J27" s="50">
        <f t="shared" si="2"/>
        <v>130.66</v>
      </c>
      <c r="K27" s="8" t="s">
        <v>9</v>
      </c>
      <c r="L27" s="8" t="s">
        <v>21</v>
      </c>
      <c r="M27" s="8" t="s">
        <v>21</v>
      </c>
      <c r="N27" s="8" t="s">
        <v>21</v>
      </c>
      <c r="O27" s="8" t="s">
        <v>21</v>
      </c>
      <c r="P27" s="8" t="s">
        <v>9</v>
      </c>
      <c r="Q27" s="8" t="s">
        <v>21</v>
      </c>
      <c r="R27" s="71">
        <f>S27/8</f>
        <v>22.5</v>
      </c>
      <c r="S27" s="62">
        <f>1.2*150</f>
        <v>180</v>
      </c>
      <c r="T27" s="71">
        <f>S27*5</f>
        <v>900</v>
      </c>
      <c r="U27" s="69">
        <f t="shared" si="3"/>
        <v>0.17220266340119394</v>
      </c>
      <c r="V27" s="69">
        <f t="shared" si="4"/>
        <v>6.8881065360477578</v>
      </c>
    </row>
    <row r="28" spans="1:22" x14ac:dyDescent="0.25">
      <c r="A28" s="21" t="s">
        <v>131</v>
      </c>
      <c r="B28" s="21" t="s">
        <v>108</v>
      </c>
      <c r="C28" s="12" t="str">
        <f t="shared" si="0"/>
        <v>Clapham Community Project: Lower Hall</v>
      </c>
      <c r="D28" s="69">
        <f t="shared" si="1"/>
        <v>1.3799194127062979</v>
      </c>
      <c r="E28" s="23">
        <f>H28*3.2808399</f>
        <v>30.019685085000003</v>
      </c>
      <c r="F28" s="23">
        <f>I28*3.2808399</f>
        <v>25.984252008000002</v>
      </c>
      <c r="G28" s="17">
        <f>E28*F28</f>
        <v>780.03906244943903</v>
      </c>
      <c r="H28" s="37">
        <v>9.15</v>
      </c>
      <c r="I28" s="37">
        <v>7.92</v>
      </c>
      <c r="J28" s="37">
        <f t="shared" si="2"/>
        <v>72.468000000000004</v>
      </c>
      <c r="K28" s="23" t="s">
        <v>9</v>
      </c>
      <c r="L28" s="23" t="s">
        <v>9</v>
      </c>
      <c r="M28" s="23" t="s">
        <v>9</v>
      </c>
      <c r="N28" s="23" t="s">
        <v>21</v>
      </c>
      <c r="O28" s="23" t="s">
        <v>21</v>
      </c>
      <c r="P28" s="23" t="s">
        <v>9</v>
      </c>
      <c r="Q28" s="23" t="s">
        <v>21</v>
      </c>
      <c r="R28" s="73">
        <f>S28/8</f>
        <v>12.5</v>
      </c>
      <c r="S28" s="74">
        <v>100</v>
      </c>
      <c r="T28" s="73">
        <f>(S28*5)*0.9</f>
        <v>450</v>
      </c>
      <c r="U28" s="69">
        <f t="shared" si="3"/>
        <v>0.17248992658828724</v>
      </c>
      <c r="V28" s="69">
        <f t="shared" si="4"/>
        <v>6.2096373571783401</v>
      </c>
    </row>
    <row r="29" spans="1:22" x14ac:dyDescent="0.25">
      <c r="A29" s="12" t="s">
        <v>633</v>
      </c>
      <c r="B29" s="12" t="s">
        <v>22</v>
      </c>
      <c r="C29" s="12" t="str">
        <f t="shared" si="0"/>
        <v>Identity Studios: Greta Mendez Room</v>
      </c>
      <c r="D29" s="69">
        <f t="shared" si="1"/>
        <v>1.4254385964912282</v>
      </c>
      <c r="E29" s="12">
        <v>38</v>
      </c>
      <c r="F29" s="12">
        <v>25</v>
      </c>
      <c r="G29" s="17">
        <f>E29*F29</f>
        <v>950</v>
      </c>
      <c r="H29" s="37">
        <v>12</v>
      </c>
      <c r="I29" s="37">
        <v>7.6</v>
      </c>
      <c r="J29" s="37">
        <f t="shared" si="2"/>
        <v>91.199999999999989</v>
      </c>
      <c r="K29" s="12" t="s">
        <v>21</v>
      </c>
      <c r="L29" s="12" t="s">
        <v>21</v>
      </c>
      <c r="M29" s="12" t="s">
        <v>9</v>
      </c>
      <c r="N29" s="12" t="s">
        <v>21</v>
      </c>
      <c r="O29" s="12" t="s">
        <v>21</v>
      </c>
      <c r="P29" s="12" t="s">
        <v>21</v>
      </c>
      <c r="Q29" s="12" t="s">
        <v>21</v>
      </c>
      <c r="R29" s="74">
        <v>18</v>
      </c>
      <c r="S29" s="74">
        <v>130</v>
      </c>
      <c r="T29" s="73">
        <f t="shared" ref="T29:T34" si="10">S29*5</f>
        <v>650</v>
      </c>
      <c r="U29" s="69">
        <f t="shared" si="3"/>
        <v>0.19736842105263161</v>
      </c>
      <c r="V29" s="69">
        <f t="shared" si="4"/>
        <v>7.1271929824561413</v>
      </c>
    </row>
    <row r="30" spans="1:22" x14ac:dyDescent="0.25">
      <c r="A30" s="21" t="s">
        <v>238</v>
      </c>
      <c r="B30" s="12" t="s">
        <v>244</v>
      </c>
      <c r="C30" s="12" t="str">
        <f t="shared" si="0"/>
        <v>Lantern Arts Centre: Bond Hall</v>
      </c>
      <c r="D30" s="69">
        <f t="shared" si="1"/>
        <v>1.4285714285714286</v>
      </c>
      <c r="E30" s="23" t="s">
        <v>42</v>
      </c>
      <c r="F30" s="23" t="s">
        <v>42</v>
      </c>
      <c r="G30" s="17" t="s">
        <v>42</v>
      </c>
      <c r="H30" s="37" t="s">
        <v>42</v>
      </c>
      <c r="I30" s="37" t="s">
        <v>42</v>
      </c>
      <c r="J30" s="37">
        <v>140</v>
      </c>
      <c r="K30" s="12" t="s">
        <v>21</v>
      </c>
      <c r="L30" s="12" t="s">
        <v>21</v>
      </c>
      <c r="M30" s="12" t="s">
        <v>21</v>
      </c>
      <c r="N30" s="12" t="s">
        <v>21</v>
      </c>
      <c r="O30" s="12" t="s">
        <v>21</v>
      </c>
      <c r="P30" s="12" t="s">
        <v>21</v>
      </c>
      <c r="Q30" s="12" t="s">
        <v>21</v>
      </c>
      <c r="R30" s="74">
        <v>25</v>
      </c>
      <c r="S30" s="73">
        <f>R30*8</f>
        <v>200</v>
      </c>
      <c r="T30" s="73">
        <f t="shared" si="10"/>
        <v>1000</v>
      </c>
      <c r="U30" s="69">
        <f t="shared" si="3"/>
        <v>0.17857142857142858</v>
      </c>
      <c r="V30" s="69">
        <f t="shared" si="4"/>
        <v>7.1428571428571432</v>
      </c>
    </row>
    <row r="31" spans="1:22" x14ac:dyDescent="0.25">
      <c r="A31" s="6" t="s">
        <v>751</v>
      </c>
      <c r="B31" s="8" t="s">
        <v>766</v>
      </c>
      <c r="C31" s="12" t="str">
        <f t="shared" si="0"/>
        <v>Theatre Delicatessen: Black Box</v>
      </c>
      <c r="D31" s="69">
        <f t="shared" si="1"/>
        <v>1.4285714285714286</v>
      </c>
      <c r="E31" s="13">
        <f>H31*3.2808399</f>
        <v>39.370078800000002</v>
      </c>
      <c r="F31" s="13">
        <f>I31*3.2808399</f>
        <v>22.965879300000001</v>
      </c>
      <c r="G31" s="14">
        <f t="shared" ref="G31:G39" si="11">E31*F31</f>
        <v>904.16847775228894</v>
      </c>
      <c r="H31" s="50">
        <v>12</v>
      </c>
      <c r="I31" s="50">
        <v>7</v>
      </c>
      <c r="J31" s="50">
        <f t="shared" ref="J31:J42" si="12">H31*I31</f>
        <v>84</v>
      </c>
      <c r="K31" s="8" t="s">
        <v>9</v>
      </c>
      <c r="L31" s="8" t="s">
        <v>21</v>
      </c>
      <c r="M31" s="8" t="s">
        <v>21</v>
      </c>
      <c r="N31" s="8" t="s">
        <v>21</v>
      </c>
      <c r="O31" s="8" t="s">
        <v>21</v>
      </c>
      <c r="P31" s="8" t="s">
        <v>21</v>
      </c>
      <c r="Q31" s="8" t="s">
        <v>21</v>
      </c>
      <c r="R31" s="62">
        <v>15</v>
      </c>
      <c r="S31" s="71">
        <f>R31*8</f>
        <v>120</v>
      </c>
      <c r="T31" s="71">
        <f t="shared" si="10"/>
        <v>600</v>
      </c>
      <c r="U31" s="69">
        <f t="shared" si="3"/>
        <v>0.17857142857142858</v>
      </c>
      <c r="V31" s="69">
        <f t="shared" si="4"/>
        <v>7.1428571428571432</v>
      </c>
    </row>
    <row r="32" spans="1:22" x14ac:dyDescent="0.25">
      <c r="A32" s="12" t="s">
        <v>633</v>
      </c>
      <c r="B32" s="12" t="s">
        <v>639</v>
      </c>
      <c r="C32" s="12" t="str">
        <f t="shared" si="0"/>
        <v>Identity Studios: The Grey Room</v>
      </c>
      <c r="D32" s="69">
        <f t="shared" si="1"/>
        <v>1.4303482587064675</v>
      </c>
      <c r="E32" s="12">
        <v>38</v>
      </c>
      <c r="F32" s="12">
        <v>22</v>
      </c>
      <c r="G32" s="17">
        <f t="shared" si="11"/>
        <v>836</v>
      </c>
      <c r="H32" s="37">
        <v>12</v>
      </c>
      <c r="I32" s="37">
        <v>6.7</v>
      </c>
      <c r="J32" s="37">
        <f t="shared" si="12"/>
        <v>80.400000000000006</v>
      </c>
      <c r="K32" s="12" t="s">
        <v>21</v>
      </c>
      <c r="L32" s="12" t="s">
        <v>21</v>
      </c>
      <c r="M32" s="12" t="s">
        <v>9</v>
      </c>
      <c r="N32" s="12" t="s">
        <v>21</v>
      </c>
      <c r="O32" s="12" t="s">
        <v>21</v>
      </c>
      <c r="P32" s="12" t="s">
        <v>21</v>
      </c>
      <c r="Q32" s="12" t="s">
        <v>21</v>
      </c>
      <c r="R32" s="74">
        <v>15</v>
      </c>
      <c r="S32" s="74">
        <v>115</v>
      </c>
      <c r="T32" s="73">
        <f t="shared" si="10"/>
        <v>575</v>
      </c>
      <c r="U32" s="69">
        <f t="shared" si="3"/>
        <v>0.18656716417910446</v>
      </c>
      <c r="V32" s="69">
        <f t="shared" si="4"/>
        <v>7.1517412935323375</v>
      </c>
    </row>
    <row r="33" spans="1:22" x14ac:dyDescent="0.25">
      <c r="A33" s="21" t="s">
        <v>210</v>
      </c>
      <c r="B33" s="12" t="s">
        <v>217</v>
      </c>
      <c r="C33" s="12" t="str">
        <f t="shared" si="0"/>
        <v>Islington Arts Factory: The Chase</v>
      </c>
      <c r="D33" s="69">
        <f t="shared" si="1"/>
        <v>1.4356929212362912</v>
      </c>
      <c r="E33" s="23">
        <f>H33*3.2808399</f>
        <v>48.392388525000001</v>
      </c>
      <c r="F33" s="23">
        <f>I33*3.2808399</f>
        <v>22.309711320000002</v>
      </c>
      <c r="G33" s="17">
        <f t="shared" si="11"/>
        <v>1079.6202180780308</v>
      </c>
      <c r="H33" s="37">
        <v>14.75</v>
      </c>
      <c r="I33" s="37">
        <v>6.8</v>
      </c>
      <c r="J33" s="51">
        <f t="shared" si="12"/>
        <v>100.3</v>
      </c>
      <c r="K33" s="12" t="s">
        <v>9</v>
      </c>
      <c r="L33" s="12" t="s">
        <v>21</v>
      </c>
      <c r="M33" s="12" t="s">
        <v>9</v>
      </c>
      <c r="N33" s="12" t="s">
        <v>21</v>
      </c>
      <c r="O33" s="12" t="s">
        <v>9</v>
      </c>
      <c r="P33" s="12" t="s">
        <v>21</v>
      </c>
      <c r="Q33" s="12" t="s">
        <v>9</v>
      </c>
      <c r="R33" s="74">
        <v>18</v>
      </c>
      <c r="S33" s="73">
        <f>R33*8</f>
        <v>144</v>
      </c>
      <c r="T33" s="73">
        <f t="shared" si="10"/>
        <v>720</v>
      </c>
      <c r="U33" s="69">
        <f t="shared" si="3"/>
        <v>0.1794616151545364</v>
      </c>
      <c r="V33" s="69">
        <f t="shared" si="4"/>
        <v>7.1784646061814561</v>
      </c>
    </row>
    <row r="34" spans="1:22" x14ac:dyDescent="0.25">
      <c r="A34" s="21" t="s">
        <v>293</v>
      </c>
      <c r="B34" s="12" t="s">
        <v>70</v>
      </c>
      <c r="C34" s="12" t="str">
        <f t="shared" ref="C34:C65" si="13">A34&amp;": "&amp;B34</f>
        <v>Moving East: Studio</v>
      </c>
      <c r="D34" s="69">
        <f t="shared" ref="D34:D65" si="14">S34/J34</f>
        <v>1.4460393407761829</v>
      </c>
      <c r="E34" s="12">
        <v>38</v>
      </c>
      <c r="F34" s="12">
        <v>27.5</v>
      </c>
      <c r="G34" s="17">
        <f t="shared" si="11"/>
        <v>1045</v>
      </c>
      <c r="H34" s="37">
        <v>11.4</v>
      </c>
      <c r="I34" s="37">
        <v>8.25</v>
      </c>
      <c r="J34" s="37">
        <f t="shared" si="12"/>
        <v>94.05</v>
      </c>
      <c r="K34" s="12" t="s">
        <v>21</v>
      </c>
      <c r="L34" s="12" t="s">
        <v>21</v>
      </c>
      <c r="M34" s="12" t="s">
        <v>9</v>
      </c>
      <c r="N34" s="12" t="s">
        <v>21</v>
      </c>
      <c r="O34" s="12" t="s">
        <v>9</v>
      </c>
      <c r="P34" s="12" t="s">
        <v>21</v>
      </c>
      <c r="R34" s="74">
        <v>17</v>
      </c>
      <c r="S34" s="73">
        <f>R34*8</f>
        <v>136</v>
      </c>
      <c r="T34" s="73">
        <f t="shared" si="10"/>
        <v>680</v>
      </c>
      <c r="U34" s="69">
        <f t="shared" ref="U34:U65" si="15">R34/J34</f>
        <v>0.18075491759702286</v>
      </c>
      <c r="V34" s="69">
        <f t="shared" ref="V34:V65" si="16">T34/J34</f>
        <v>7.2301967038809147</v>
      </c>
    </row>
    <row r="35" spans="1:22" x14ac:dyDescent="0.25">
      <c r="A35" s="6" t="s">
        <v>506</v>
      </c>
      <c r="B35" s="8" t="s">
        <v>512</v>
      </c>
      <c r="C35" s="12" t="str">
        <f t="shared" si="13"/>
        <v>Chisenhale Dance Space: Small Studio</v>
      </c>
      <c r="D35" s="69">
        <f t="shared" si="14"/>
        <v>1.4516129032258065</v>
      </c>
      <c r="E35" s="13">
        <f>H35*3.2808399</f>
        <v>26.246719200000001</v>
      </c>
      <c r="F35" s="13">
        <f>I35*3.2808399</f>
        <v>20.34120738</v>
      </c>
      <c r="G35" s="14">
        <f t="shared" si="11"/>
        <v>533.88995829182772</v>
      </c>
      <c r="H35" s="50">
        <v>8</v>
      </c>
      <c r="I35" s="50">
        <v>6.2</v>
      </c>
      <c r="J35" s="50">
        <f t="shared" si="12"/>
        <v>49.6</v>
      </c>
      <c r="K35" s="8" t="s">
        <v>9</v>
      </c>
      <c r="L35" s="8" t="s">
        <v>21</v>
      </c>
      <c r="M35" s="8" t="s">
        <v>9</v>
      </c>
      <c r="N35" s="8" t="s">
        <v>21</v>
      </c>
      <c r="O35" s="8" t="s">
        <v>9</v>
      </c>
      <c r="P35" s="8" t="s">
        <v>21</v>
      </c>
      <c r="Q35" s="8" t="s">
        <v>9</v>
      </c>
      <c r="R35" s="62">
        <v>9</v>
      </c>
      <c r="S35" s="71">
        <f>R35*8</f>
        <v>72</v>
      </c>
      <c r="T35" s="71">
        <f>5*S35</f>
        <v>360</v>
      </c>
      <c r="U35" s="69">
        <f t="shared" si="15"/>
        <v>0.18145161290322581</v>
      </c>
      <c r="V35" s="69">
        <f t="shared" si="16"/>
        <v>7.258064516129032</v>
      </c>
    </row>
    <row r="36" spans="1:22" x14ac:dyDescent="0.25">
      <c r="A36" s="21" t="s">
        <v>227</v>
      </c>
      <c r="B36" s="12" t="s">
        <v>237</v>
      </c>
      <c r="C36" s="12" t="str">
        <f t="shared" si="13"/>
        <v>Jerwood Space: Space 7</v>
      </c>
      <c r="D36" s="69">
        <f t="shared" si="14"/>
        <v>1.4865502595563944</v>
      </c>
      <c r="E36" s="12">
        <v>53</v>
      </c>
      <c r="F36" s="12">
        <v>51</v>
      </c>
      <c r="G36" s="17">
        <f t="shared" si="11"/>
        <v>2703</v>
      </c>
      <c r="H36" s="37">
        <v>16.3</v>
      </c>
      <c r="I36" s="37">
        <v>15.6</v>
      </c>
      <c r="J36" s="37">
        <f t="shared" si="12"/>
        <v>254.28</v>
      </c>
      <c r="K36" s="12" t="s">
        <v>9</v>
      </c>
      <c r="L36" s="12" t="s">
        <v>21</v>
      </c>
      <c r="M36" s="12" t="s">
        <v>9</v>
      </c>
      <c r="N36" s="12" t="s">
        <v>9</v>
      </c>
      <c r="O36" s="12" t="s">
        <v>9</v>
      </c>
      <c r="P36" s="12" t="s">
        <v>9</v>
      </c>
      <c r="Q36" s="12" t="s">
        <v>9</v>
      </c>
      <c r="R36" s="74">
        <v>49.8</v>
      </c>
      <c r="S36" s="74">
        <v>378</v>
      </c>
      <c r="T36" s="74">
        <v>1793</v>
      </c>
      <c r="U36" s="69">
        <f t="shared" si="15"/>
        <v>0.19584709768758848</v>
      </c>
      <c r="V36" s="69">
        <f t="shared" si="16"/>
        <v>7.0512820512820511</v>
      </c>
    </row>
    <row r="37" spans="1:22" s="21" customFormat="1" x14ac:dyDescent="0.25">
      <c r="A37" s="12" t="s">
        <v>182</v>
      </c>
      <c r="B37" s="21" t="s">
        <v>189</v>
      </c>
      <c r="C37" s="12" t="str">
        <f t="shared" si="13"/>
        <v>Factory Fitness and Dance Centre: New York</v>
      </c>
      <c r="D37" s="69">
        <f t="shared" si="14"/>
        <v>1.5107242690118907</v>
      </c>
      <c r="E37" s="12">
        <v>38</v>
      </c>
      <c r="F37" s="12">
        <v>45</v>
      </c>
      <c r="G37" s="17">
        <f t="shared" si="11"/>
        <v>1710</v>
      </c>
      <c r="H37" s="51">
        <f>E37*0.3048</f>
        <v>11.5824</v>
      </c>
      <c r="I37" s="51">
        <f>F37*0.3048</f>
        <v>13.716000000000001</v>
      </c>
      <c r="J37" s="37">
        <f t="shared" si="12"/>
        <v>158.86419840000002</v>
      </c>
      <c r="K37" s="23" t="s">
        <v>21</v>
      </c>
      <c r="L37" s="23" t="s">
        <v>21</v>
      </c>
      <c r="M37" s="23" t="s">
        <v>9</v>
      </c>
      <c r="N37" s="23" t="s">
        <v>21</v>
      </c>
      <c r="O37" s="23" t="s">
        <v>9</v>
      </c>
      <c r="P37" s="23" t="s">
        <v>21</v>
      </c>
      <c r="Q37" s="23" t="s">
        <v>9</v>
      </c>
      <c r="R37" s="62">
        <v>30</v>
      </c>
      <c r="S37" s="73">
        <f>R37*8</f>
        <v>240</v>
      </c>
      <c r="T37" s="73">
        <f>S37*5</f>
        <v>1200</v>
      </c>
      <c r="U37" s="69">
        <f t="shared" si="15"/>
        <v>0.18884053362648634</v>
      </c>
      <c r="V37" s="69">
        <f t="shared" si="16"/>
        <v>7.5536213450594536</v>
      </c>
    </row>
    <row r="38" spans="1:22" s="21" customFormat="1" x14ac:dyDescent="0.25">
      <c r="A38" s="21" t="s">
        <v>227</v>
      </c>
      <c r="B38" s="12" t="s">
        <v>235</v>
      </c>
      <c r="C38" s="12" t="str">
        <f t="shared" si="13"/>
        <v>Jerwood Space: Spaces 2 &amp; 4</v>
      </c>
      <c r="D38" s="69">
        <f t="shared" si="14"/>
        <v>1.523071377072819</v>
      </c>
      <c r="E38" s="12">
        <v>50</v>
      </c>
      <c r="F38" s="12">
        <v>24</v>
      </c>
      <c r="G38" s="17">
        <f t="shared" si="11"/>
        <v>1200</v>
      </c>
      <c r="H38" s="37">
        <v>15.2</v>
      </c>
      <c r="I38" s="37">
        <v>7.3</v>
      </c>
      <c r="J38" s="37">
        <f t="shared" si="12"/>
        <v>110.96</v>
      </c>
      <c r="K38" s="12" t="s">
        <v>9</v>
      </c>
      <c r="L38" s="12" t="s">
        <v>21</v>
      </c>
      <c r="M38" s="12" t="s">
        <v>9</v>
      </c>
      <c r="N38" s="12" t="s">
        <v>9</v>
      </c>
      <c r="O38" s="12" t="s">
        <v>9</v>
      </c>
      <c r="P38" s="12" t="s">
        <v>9</v>
      </c>
      <c r="Q38" s="12" t="s">
        <v>9</v>
      </c>
      <c r="R38" s="74">
        <v>22.3</v>
      </c>
      <c r="S38" s="74">
        <v>169</v>
      </c>
      <c r="T38" s="74">
        <v>803</v>
      </c>
      <c r="U38" s="69">
        <f t="shared" si="15"/>
        <v>0.20097332372025958</v>
      </c>
      <c r="V38" s="69">
        <f t="shared" si="16"/>
        <v>7.2368421052631584</v>
      </c>
    </row>
    <row r="39" spans="1:22" s="21" customFormat="1" x14ac:dyDescent="0.25">
      <c r="A39" s="6" t="s">
        <v>751</v>
      </c>
      <c r="B39" s="8" t="s">
        <v>767</v>
      </c>
      <c r="C39" s="12" t="str">
        <f t="shared" si="13"/>
        <v>Theatre Delicatessen: Rehearsal Studio 1</v>
      </c>
      <c r="D39" s="69">
        <f t="shared" si="14"/>
        <v>1.5238095238095237</v>
      </c>
      <c r="E39" s="13">
        <f>H39*3.2808399</f>
        <v>24.606299249999999</v>
      </c>
      <c r="F39" s="13">
        <f>I39*3.2808399</f>
        <v>22.965879300000001</v>
      </c>
      <c r="G39" s="14">
        <f t="shared" si="11"/>
        <v>565.10529859518056</v>
      </c>
      <c r="H39" s="50">
        <v>7.5</v>
      </c>
      <c r="I39" s="50">
        <v>7</v>
      </c>
      <c r="J39" s="50">
        <f t="shared" si="12"/>
        <v>52.5</v>
      </c>
      <c r="K39" s="8" t="s">
        <v>9</v>
      </c>
      <c r="L39" s="8" t="s">
        <v>21</v>
      </c>
      <c r="M39" s="8" t="s">
        <v>21</v>
      </c>
      <c r="N39" s="8" t="s">
        <v>21</v>
      </c>
      <c r="O39" s="8" t="s">
        <v>21</v>
      </c>
      <c r="P39" s="8" t="s">
        <v>21</v>
      </c>
      <c r="Q39" s="8" t="s">
        <v>21</v>
      </c>
      <c r="R39" s="62">
        <v>10</v>
      </c>
      <c r="S39" s="71">
        <f>R39*8</f>
        <v>80</v>
      </c>
      <c r="T39" s="71">
        <f>S39*5</f>
        <v>400</v>
      </c>
      <c r="U39" s="69">
        <f t="shared" si="15"/>
        <v>0.19047619047619047</v>
      </c>
      <c r="V39" s="69">
        <f t="shared" si="16"/>
        <v>7.6190476190476186</v>
      </c>
    </row>
    <row r="40" spans="1:22" s="21" customFormat="1" x14ac:dyDescent="0.25">
      <c r="A40" s="6" t="s">
        <v>449</v>
      </c>
      <c r="B40" s="25" t="s">
        <v>165</v>
      </c>
      <c r="C40" s="12" t="str">
        <f t="shared" si="13"/>
        <v>Kobi Nazrul Centre: Meeting Room</v>
      </c>
      <c r="D40" s="69">
        <f t="shared" si="14"/>
        <v>1.5384615384615385</v>
      </c>
      <c r="E40" s="12"/>
      <c r="F40" s="12"/>
      <c r="G40" s="12"/>
      <c r="H40" s="50">
        <v>7.8</v>
      </c>
      <c r="I40" s="50">
        <v>5</v>
      </c>
      <c r="J40" s="50">
        <f t="shared" si="12"/>
        <v>39</v>
      </c>
      <c r="K40" s="8" t="s">
        <v>21</v>
      </c>
      <c r="L40" s="8" t="s">
        <v>21</v>
      </c>
      <c r="M40" s="8" t="s">
        <v>21</v>
      </c>
      <c r="N40" s="8" t="s">
        <v>21</v>
      </c>
      <c r="O40" s="8" t="s">
        <v>21</v>
      </c>
      <c r="P40" s="8" t="s">
        <v>21</v>
      </c>
      <c r="Q40" s="8" t="s">
        <v>21</v>
      </c>
      <c r="R40" s="62">
        <v>22</v>
      </c>
      <c r="S40" s="62">
        <v>60</v>
      </c>
      <c r="T40" s="73">
        <f>S40*5</f>
        <v>300</v>
      </c>
      <c r="U40" s="69">
        <f t="shared" si="15"/>
        <v>0.5641025641025641</v>
      </c>
      <c r="V40" s="69">
        <f t="shared" si="16"/>
        <v>7.6923076923076925</v>
      </c>
    </row>
    <row r="41" spans="1:22" s="21" customFormat="1" x14ac:dyDescent="0.25">
      <c r="A41" s="6" t="s">
        <v>479</v>
      </c>
      <c r="B41" s="8" t="s">
        <v>108</v>
      </c>
      <c r="C41" s="12" t="str">
        <f t="shared" si="13"/>
        <v>Pembroke House Hall: Lower Hall</v>
      </c>
      <c r="D41" s="69">
        <f t="shared" si="14"/>
        <v>1.5555555555555556</v>
      </c>
      <c r="E41" s="13">
        <f>H41*3.2808399</f>
        <v>39.370078800000002</v>
      </c>
      <c r="F41" s="13">
        <f>I41*3.2808399</f>
        <v>49.212598499999999</v>
      </c>
      <c r="G41" s="14">
        <f>E41*F41</f>
        <v>1937.5038808977617</v>
      </c>
      <c r="H41" s="50">
        <v>12</v>
      </c>
      <c r="I41" s="50">
        <v>15</v>
      </c>
      <c r="J41" s="50">
        <f t="shared" si="12"/>
        <v>180</v>
      </c>
      <c r="K41" s="8" t="s">
        <v>21</v>
      </c>
      <c r="L41" s="8" t="s">
        <v>21</v>
      </c>
      <c r="M41" s="8" t="s">
        <v>21</v>
      </c>
      <c r="N41" s="8" t="s">
        <v>21</v>
      </c>
      <c r="O41" s="8" t="s">
        <v>9</v>
      </c>
      <c r="P41" s="8" t="s">
        <v>21</v>
      </c>
      <c r="Q41" s="8" t="s">
        <v>21</v>
      </c>
      <c r="R41" s="62">
        <v>35</v>
      </c>
      <c r="S41" s="71">
        <f>R41*8</f>
        <v>280</v>
      </c>
      <c r="T41" s="71">
        <f>S41*5</f>
        <v>1400</v>
      </c>
      <c r="U41" s="69">
        <f t="shared" si="15"/>
        <v>0.19444444444444445</v>
      </c>
      <c r="V41" s="69">
        <f t="shared" si="16"/>
        <v>7.7777777777777777</v>
      </c>
    </row>
    <row r="42" spans="1:22" s="21" customFormat="1" x14ac:dyDescent="0.25">
      <c r="A42" s="21" t="s">
        <v>238</v>
      </c>
      <c r="B42" s="12" t="s">
        <v>246</v>
      </c>
      <c r="C42" s="12" t="str">
        <f t="shared" si="13"/>
        <v>Lantern Arts Centre: Prayer Room</v>
      </c>
      <c r="D42" s="69">
        <f t="shared" si="14"/>
        <v>1.6</v>
      </c>
      <c r="E42" s="23">
        <f>H42*3.2808399</f>
        <v>16.404199500000001</v>
      </c>
      <c r="F42" s="23">
        <f>I42*3.2808399</f>
        <v>16.404199500000001</v>
      </c>
      <c r="G42" s="17">
        <f>E42*F42</f>
        <v>269.09776123580025</v>
      </c>
      <c r="H42" s="37">
        <v>5</v>
      </c>
      <c r="I42" s="37">
        <v>5</v>
      </c>
      <c r="J42" s="37">
        <f t="shared" si="12"/>
        <v>25</v>
      </c>
      <c r="K42" s="12" t="s">
        <v>21</v>
      </c>
      <c r="L42" s="12" t="s">
        <v>21</v>
      </c>
      <c r="M42" s="12" t="s">
        <v>21</v>
      </c>
      <c r="N42" s="12" t="s">
        <v>21</v>
      </c>
      <c r="O42" s="12" t="s">
        <v>21</v>
      </c>
      <c r="P42" s="12" t="s">
        <v>21</v>
      </c>
      <c r="Q42" s="12" t="s">
        <v>21</v>
      </c>
      <c r="R42" s="74">
        <v>5</v>
      </c>
      <c r="S42" s="73">
        <f>R42*8</f>
        <v>40</v>
      </c>
      <c r="T42" s="73">
        <f>S42*5</f>
        <v>200</v>
      </c>
      <c r="U42" s="69">
        <f t="shared" si="15"/>
        <v>0.2</v>
      </c>
      <c r="V42" s="69">
        <f t="shared" si="16"/>
        <v>8</v>
      </c>
    </row>
    <row r="43" spans="1:22" s="21" customFormat="1" x14ac:dyDescent="0.25">
      <c r="A43" s="6" t="s">
        <v>454</v>
      </c>
      <c r="B43" s="25" t="s">
        <v>253</v>
      </c>
      <c r="C43" s="12" t="str">
        <f t="shared" si="13"/>
        <v>Exchange Theatre: Rehearsal Room</v>
      </c>
      <c r="D43" s="69">
        <f t="shared" si="14"/>
        <v>1.6</v>
      </c>
      <c r="E43" s="13"/>
      <c r="F43" s="13"/>
      <c r="G43" s="14">
        <v>485</v>
      </c>
      <c r="H43" s="50" t="s">
        <v>574</v>
      </c>
      <c r="I43" s="50" t="s">
        <v>574</v>
      </c>
      <c r="J43" s="50">
        <v>50</v>
      </c>
      <c r="K43" s="8" t="s">
        <v>21</v>
      </c>
      <c r="L43" s="8" t="s">
        <v>21</v>
      </c>
      <c r="M43" s="8" t="s">
        <v>9</v>
      </c>
      <c r="N43" s="8" t="s">
        <v>9</v>
      </c>
      <c r="O43" s="8" t="s">
        <v>21</v>
      </c>
      <c r="P43" s="8" t="s">
        <v>9</v>
      </c>
      <c r="Q43" s="8" t="s">
        <v>21</v>
      </c>
      <c r="R43" s="62">
        <v>14</v>
      </c>
      <c r="S43" s="62">
        <v>80</v>
      </c>
      <c r="T43" s="62">
        <v>335</v>
      </c>
      <c r="U43" s="69">
        <f t="shared" si="15"/>
        <v>0.28000000000000003</v>
      </c>
      <c r="V43" s="69">
        <f t="shared" si="16"/>
        <v>6.7</v>
      </c>
    </row>
    <row r="44" spans="1:22" s="21" customFormat="1" x14ac:dyDescent="0.25">
      <c r="A44" s="21" t="s">
        <v>648</v>
      </c>
      <c r="B44" s="12" t="s">
        <v>654</v>
      </c>
      <c r="C44" s="12" t="str">
        <f t="shared" si="13"/>
        <v>NLPAC Performing Arts: Studio F1</v>
      </c>
      <c r="D44" s="69">
        <f t="shared" si="14"/>
        <v>1.6161616161616161</v>
      </c>
      <c r="E44" s="12">
        <v>18</v>
      </c>
      <c r="F44" s="12">
        <v>40</v>
      </c>
      <c r="G44" s="17">
        <f>E44*F44</f>
        <v>720</v>
      </c>
      <c r="H44" s="37">
        <v>5.5</v>
      </c>
      <c r="I44" s="37">
        <v>18</v>
      </c>
      <c r="J44" s="37">
        <f t="shared" ref="J44:J84" si="17">H44*I44</f>
        <v>99</v>
      </c>
      <c r="K44" s="12" t="s">
        <v>21</v>
      </c>
      <c r="L44" s="12" t="s">
        <v>21</v>
      </c>
      <c r="M44" s="12" t="s">
        <v>9</v>
      </c>
      <c r="N44" s="12" t="s">
        <v>21</v>
      </c>
      <c r="O44" s="12" t="s">
        <v>9</v>
      </c>
      <c r="P44" s="12" t="s">
        <v>21</v>
      </c>
      <c r="Q44" s="12" t="s">
        <v>9</v>
      </c>
      <c r="R44" s="74">
        <v>20</v>
      </c>
      <c r="S44" s="73">
        <f>R44*8</f>
        <v>160</v>
      </c>
      <c r="T44" s="73">
        <f>S44*5</f>
        <v>800</v>
      </c>
      <c r="U44" s="69">
        <f t="shared" si="15"/>
        <v>0.20202020202020202</v>
      </c>
      <c r="V44" s="69">
        <f t="shared" si="16"/>
        <v>8.0808080808080813</v>
      </c>
    </row>
    <row r="45" spans="1:22" s="21" customFormat="1" x14ac:dyDescent="0.25">
      <c r="A45" s="21" t="s">
        <v>210</v>
      </c>
      <c r="B45" s="12" t="s">
        <v>216</v>
      </c>
      <c r="C45" s="12" t="str">
        <f t="shared" si="13"/>
        <v>Islington Arts Factory: The Linbury</v>
      </c>
      <c r="D45" s="69">
        <f t="shared" si="14"/>
        <v>1.6666666666666667</v>
      </c>
      <c r="E45" s="12">
        <v>39</v>
      </c>
      <c r="F45" s="12">
        <v>22</v>
      </c>
      <c r="G45" s="17">
        <f>E45*F45</f>
        <v>858</v>
      </c>
      <c r="H45" s="37">
        <v>12</v>
      </c>
      <c r="I45" s="37">
        <v>6.8</v>
      </c>
      <c r="J45" s="51">
        <f t="shared" si="17"/>
        <v>81.599999999999994</v>
      </c>
      <c r="K45" s="12" t="s">
        <v>9</v>
      </c>
      <c r="L45" s="12" t="s">
        <v>21</v>
      </c>
      <c r="M45" s="12" t="s">
        <v>9</v>
      </c>
      <c r="N45" s="12" t="s">
        <v>21</v>
      </c>
      <c r="O45" s="12" t="s">
        <v>9</v>
      </c>
      <c r="P45" s="12" t="s">
        <v>21</v>
      </c>
      <c r="Q45" s="12" t="s">
        <v>9</v>
      </c>
      <c r="R45" s="74">
        <v>17</v>
      </c>
      <c r="S45" s="73">
        <f>R45*8</f>
        <v>136</v>
      </c>
      <c r="T45" s="73">
        <f>S45*5</f>
        <v>680</v>
      </c>
      <c r="U45" s="69">
        <f t="shared" si="15"/>
        <v>0.20833333333333334</v>
      </c>
      <c r="V45" s="69">
        <f t="shared" si="16"/>
        <v>8.3333333333333339</v>
      </c>
    </row>
    <row r="46" spans="1:22" x14ac:dyDescent="0.25">
      <c r="A46" s="21" t="s">
        <v>282</v>
      </c>
      <c r="B46" s="12" t="s">
        <v>283</v>
      </c>
      <c r="C46" s="12" t="str">
        <f t="shared" si="13"/>
        <v>Tricycle Theatre : Cameron Mackintosh Studio</v>
      </c>
      <c r="D46" s="69">
        <f t="shared" si="14"/>
        <v>1.6888888888888889</v>
      </c>
      <c r="E46" s="23">
        <f>H46*3.2808399</f>
        <v>29.527559100000001</v>
      </c>
      <c r="F46" s="23">
        <f>I46*3.2808399</f>
        <v>49.212598499999999</v>
      </c>
      <c r="G46" s="17">
        <f>E46*F46</f>
        <v>1453.1279106733214</v>
      </c>
      <c r="H46" s="37">
        <v>9</v>
      </c>
      <c r="I46" s="37">
        <v>15</v>
      </c>
      <c r="J46" s="37">
        <f t="shared" si="17"/>
        <v>135</v>
      </c>
      <c r="K46" s="12" t="s">
        <v>9</v>
      </c>
      <c r="L46" s="12" t="s">
        <v>21</v>
      </c>
      <c r="M46" s="12" t="s">
        <v>21</v>
      </c>
      <c r="N46" s="12" t="s">
        <v>21</v>
      </c>
      <c r="O46" s="12" t="s">
        <v>21</v>
      </c>
      <c r="P46" s="12" t="s">
        <v>9</v>
      </c>
      <c r="Q46" s="12" t="s">
        <v>21</v>
      </c>
      <c r="R46" s="73">
        <f>S46/8</f>
        <v>28.5</v>
      </c>
      <c r="S46" s="71">
        <f>T46/5</f>
        <v>228</v>
      </c>
      <c r="T46" s="74">
        <f>950*1.2</f>
        <v>1140</v>
      </c>
      <c r="U46" s="69">
        <f t="shared" si="15"/>
        <v>0.21111111111111111</v>
      </c>
      <c r="V46" s="69">
        <f t="shared" si="16"/>
        <v>8.4444444444444446</v>
      </c>
    </row>
    <row r="47" spans="1:22" s="77" customFormat="1" x14ac:dyDescent="0.25">
      <c r="A47" s="21" t="s">
        <v>666</v>
      </c>
      <c r="B47" s="21" t="s">
        <v>673</v>
      </c>
      <c r="C47" s="12" t="str">
        <f t="shared" si="13"/>
        <v>Park Theatre: Morris Space</v>
      </c>
      <c r="D47" s="69">
        <f t="shared" si="14"/>
        <v>1.7</v>
      </c>
      <c r="E47" s="12"/>
      <c r="F47" s="12"/>
      <c r="G47" s="23"/>
      <c r="H47" s="51">
        <v>10</v>
      </c>
      <c r="I47" s="51">
        <v>6</v>
      </c>
      <c r="J47" s="37">
        <f t="shared" si="17"/>
        <v>60</v>
      </c>
      <c r="K47" s="21" t="s">
        <v>9</v>
      </c>
      <c r="L47" s="21" t="s">
        <v>21</v>
      </c>
      <c r="M47" s="21" t="s">
        <v>9</v>
      </c>
      <c r="N47" s="21" t="s">
        <v>9</v>
      </c>
      <c r="O47" s="21" t="s">
        <v>21</v>
      </c>
      <c r="P47" s="21" t="s">
        <v>9</v>
      </c>
      <c r="Q47" s="21" t="s">
        <v>21</v>
      </c>
      <c r="R47" s="73">
        <f>S47/8</f>
        <v>12.75</v>
      </c>
      <c r="S47" s="73">
        <f>T47/5</f>
        <v>102</v>
      </c>
      <c r="T47" s="74">
        <f>1.2*425</f>
        <v>510</v>
      </c>
      <c r="U47" s="69">
        <f t="shared" si="15"/>
        <v>0.21249999999999999</v>
      </c>
      <c r="V47" s="69">
        <f t="shared" si="16"/>
        <v>8.5</v>
      </c>
    </row>
    <row r="48" spans="1:22" x14ac:dyDescent="0.25">
      <c r="A48" s="6" t="s">
        <v>724</v>
      </c>
      <c r="B48" s="25" t="s">
        <v>730</v>
      </c>
      <c r="C48" s="12" t="str">
        <f t="shared" si="13"/>
        <v>Sadler's Wells: Space A</v>
      </c>
      <c r="D48" s="69">
        <f t="shared" si="14"/>
        <v>1.7053291536050157</v>
      </c>
      <c r="E48" s="23"/>
      <c r="F48" s="23"/>
      <c r="G48" s="23"/>
      <c r="H48" s="50">
        <v>16.5</v>
      </c>
      <c r="I48" s="50">
        <v>14.5</v>
      </c>
      <c r="J48" s="50">
        <f t="shared" si="17"/>
        <v>239.25</v>
      </c>
      <c r="K48" s="25" t="s">
        <v>9</v>
      </c>
      <c r="L48" s="25" t="s">
        <v>9</v>
      </c>
      <c r="M48" s="25" t="s">
        <v>9</v>
      </c>
      <c r="N48" s="25" t="s">
        <v>21</v>
      </c>
      <c r="O48" s="25" t="s">
        <v>9</v>
      </c>
      <c r="P48" s="25" t="s">
        <v>21</v>
      </c>
      <c r="Q48" s="25" t="s">
        <v>9</v>
      </c>
      <c r="R48" s="71">
        <f>S48/8</f>
        <v>51</v>
      </c>
      <c r="S48" s="62">
        <v>408</v>
      </c>
      <c r="T48" s="62">
        <v>1980</v>
      </c>
      <c r="U48" s="69">
        <f t="shared" si="15"/>
        <v>0.21316614420062696</v>
      </c>
      <c r="V48" s="69">
        <f t="shared" si="16"/>
        <v>8.2758620689655178</v>
      </c>
    </row>
    <row r="49" spans="1:22" x14ac:dyDescent="0.25">
      <c r="A49" s="21" t="s">
        <v>580</v>
      </c>
      <c r="B49" s="21" t="s">
        <v>88</v>
      </c>
      <c r="C49" s="12" t="str">
        <f t="shared" si="13"/>
        <v>Chats Palace: Theatre</v>
      </c>
      <c r="D49" s="69">
        <f t="shared" si="14"/>
        <v>1.728395061728395</v>
      </c>
      <c r="E49" s="17"/>
      <c r="F49" s="17"/>
      <c r="H49" s="51">
        <v>10.8</v>
      </c>
      <c r="I49" s="51">
        <v>10.5</v>
      </c>
      <c r="J49" s="37">
        <f t="shared" si="17"/>
        <v>113.4</v>
      </c>
      <c r="K49" s="21" t="s">
        <v>21</v>
      </c>
      <c r="L49" s="21" t="s">
        <v>21</v>
      </c>
      <c r="M49" s="21" t="s">
        <v>21</v>
      </c>
      <c r="N49" s="21" t="s">
        <v>261</v>
      </c>
      <c r="O49" s="21" t="s">
        <v>21</v>
      </c>
      <c r="P49" s="21" t="s">
        <v>21</v>
      </c>
      <c r="Q49" s="21" t="s">
        <v>21</v>
      </c>
      <c r="R49" s="74">
        <v>26</v>
      </c>
      <c r="S49" s="74">
        <v>196</v>
      </c>
      <c r="T49" s="73">
        <f>S49*5</f>
        <v>980</v>
      </c>
      <c r="U49" s="69">
        <f t="shared" si="15"/>
        <v>0.2292768959435626</v>
      </c>
      <c r="V49" s="69">
        <f t="shared" si="16"/>
        <v>8.6419753086419746</v>
      </c>
    </row>
    <row r="50" spans="1:22" x14ac:dyDescent="0.25">
      <c r="A50" s="6" t="s">
        <v>751</v>
      </c>
      <c r="B50" s="8" t="s">
        <v>771</v>
      </c>
      <c r="C50" s="12" t="str">
        <f t="shared" si="13"/>
        <v>Theatre Delicatessen: Rehearsal Studio 5</v>
      </c>
      <c r="D50" s="69">
        <f t="shared" si="14"/>
        <v>1.7454545454545454</v>
      </c>
      <c r="E50" s="13">
        <f t="shared" ref="E50:F52" si="18">H50*3.2808399</f>
        <v>36.089238899999998</v>
      </c>
      <c r="F50" s="13">
        <f t="shared" si="18"/>
        <v>16.404199500000001</v>
      </c>
      <c r="G50" s="14">
        <f>E50*F50</f>
        <v>592.0150747187605</v>
      </c>
      <c r="H50" s="50">
        <v>11</v>
      </c>
      <c r="I50" s="50">
        <v>5</v>
      </c>
      <c r="J50" s="50">
        <f t="shared" si="17"/>
        <v>55</v>
      </c>
      <c r="K50" s="8" t="s">
        <v>9</v>
      </c>
      <c r="L50" s="8" t="s">
        <v>21</v>
      </c>
      <c r="M50" s="8" t="s">
        <v>21</v>
      </c>
      <c r="N50" s="8" t="s">
        <v>21</v>
      </c>
      <c r="O50" s="8" t="s">
        <v>21</v>
      </c>
      <c r="P50" s="8" t="s">
        <v>21</v>
      </c>
      <c r="Q50" s="8" t="s">
        <v>21</v>
      </c>
      <c r="R50" s="62">
        <v>12</v>
      </c>
      <c r="S50" s="71">
        <f>R50*8</f>
        <v>96</v>
      </c>
      <c r="T50" s="71">
        <f>S50*5</f>
        <v>480</v>
      </c>
      <c r="U50" s="69">
        <f t="shared" si="15"/>
        <v>0.21818181818181817</v>
      </c>
      <c r="V50" s="69">
        <f t="shared" si="16"/>
        <v>8.7272727272727266</v>
      </c>
    </row>
    <row r="51" spans="1:22" x14ac:dyDescent="0.25">
      <c r="A51" s="6" t="s">
        <v>340</v>
      </c>
      <c r="B51" s="25" t="s">
        <v>100</v>
      </c>
      <c r="C51" s="12" t="str">
        <f t="shared" si="13"/>
        <v>The Poor School: Studio 1</v>
      </c>
      <c r="D51" s="69">
        <f t="shared" si="14"/>
        <v>1.746031746031746</v>
      </c>
      <c r="E51" s="23">
        <f t="shared" si="18"/>
        <v>29.527559100000001</v>
      </c>
      <c r="F51" s="23">
        <f t="shared" si="18"/>
        <v>22.965879300000001</v>
      </c>
      <c r="G51" s="23">
        <f>E51*F51</f>
        <v>678.12635831421665</v>
      </c>
      <c r="H51" s="52">
        <v>9</v>
      </c>
      <c r="I51" s="52">
        <v>7</v>
      </c>
      <c r="J51" s="37">
        <f t="shared" si="17"/>
        <v>63</v>
      </c>
      <c r="K51" s="25" t="s">
        <v>9</v>
      </c>
      <c r="L51" s="25" t="s">
        <v>21</v>
      </c>
      <c r="M51" s="25" t="s">
        <v>21</v>
      </c>
      <c r="N51" s="25" t="s">
        <v>21</v>
      </c>
      <c r="O51" s="25" t="s">
        <v>21</v>
      </c>
      <c r="P51" s="25" t="s">
        <v>9</v>
      </c>
      <c r="Q51" s="25" t="s">
        <v>9</v>
      </c>
      <c r="R51" s="71">
        <f>S51/8</f>
        <v>13.75</v>
      </c>
      <c r="S51" s="62">
        <v>110</v>
      </c>
      <c r="T51" s="71">
        <f>S51*5</f>
        <v>550</v>
      </c>
      <c r="U51" s="69">
        <f t="shared" si="15"/>
        <v>0.21825396825396826</v>
      </c>
      <c r="V51" s="69">
        <f t="shared" si="16"/>
        <v>8.7301587301587293</v>
      </c>
    </row>
    <row r="52" spans="1:22" x14ac:dyDescent="0.25">
      <c r="A52" s="6" t="s">
        <v>340</v>
      </c>
      <c r="B52" s="25" t="s">
        <v>101</v>
      </c>
      <c r="C52" s="12" t="str">
        <f t="shared" si="13"/>
        <v>The Poor School: Studio 2</v>
      </c>
      <c r="D52" s="69">
        <f t="shared" si="14"/>
        <v>1.746031746031746</v>
      </c>
      <c r="E52" s="23">
        <f t="shared" si="18"/>
        <v>29.527559100000001</v>
      </c>
      <c r="F52" s="23">
        <f t="shared" si="18"/>
        <v>22.965879300000001</v>
      </c>
      <c r="G52" s="23">
        <f>E52*F52</f>
        <v>678.12635831421665</v>
      </c>
      <c r="H52" s="52">
        <v>9</v>
      </c>
      <c r="I52" s="52">
        <v>7</v>
      </c>
      <c r="J52" s="37">
        <f t="shared" si="17"/>
        <v>63</v>
      </c>
      <c r="K52" s="25" t="s">
        <v>9</v>
      </c>
      <c r="L52" s="25" t="s">
        <v>21</v>
      </c>
      <c r="M52" s="25" t="s">
        <v>21</v>
      </c>
      <c r="N52" s="25" t="s">
        <v>21</v>
      </c>
      <c r="O52" s="25" t="s">
        <v>21</v>
      </c>
      <c r="P52" s="25" t="s">
        <v>9</v>
      </c>
      <c r="Q52" s="25" t="s">
        <v>21</v>
      </c>
      <c r="R52" s="71">
        <f>S52/8</f>
        <v>13.75</v>
      </c>
      <c r="S52" s="62">
        <v>110</v>
      </c>
      <c r="T52" s="71">
        <f>S52*5</f>
        <v>550</v>
      </c>
      <c r="U52" s="69">
        <f t="shared" si="15"/>
        <v>0.21825396825396826</v>
      </c>
      <c r="V52" s="69">
        <f t="shared" si="16"/>
        <v>8.7301587301587293</v>
      </c>
    </row>
    <row r="53" spans="1:22" s="77" customFormat="1" x14ac:dyDescent="0.25">
      <c r="A53" s="6" t="s">
        <v>472</v>
      </c>
      <c r="B53" s="8" t="s">
        <v>70</v>
      </c>
      <c r="C53" s="12" t="str">
        <f t="shared" si="13"/>
        <v>Brady Arts and Community Centre: Studio</v>
      </c>
      <c r="D53" s="69">
        <f t="shared" si="14"/>
        <v>1.7777777777777777</v>
      </c>
      <c r="E53" s="13"/>
      <c r="F53" s="13"/>
      <c r="G53" s="14"/>
      <c r="H53" s="50">
        <v>18</v>
      </c>
      <c r="I53" s="50">
        <v>10.5</v>
      </c>
      <c r="J53" s="50">
        <f t="shared" si="17"/>
        <v>189</v>
      </c>
      <c r="K53" s="8" t="s">
        <v>21</v>
      </c>
      <c r="L53" s="8" t="s">
        <v>21</v>
      </c>
      <c r="M53" s="8" t="s">
        <v>21</v>
      </c>
      <c r="N53" s="8" t="s">
        <v>21</v>
      </c>
      <c r="O53" s="8" t="s">
        <v>21</v>
      </c>
      <c r="P53" s="8" t="s">
        <v>21</v>
      </c>
      <c r="Q53" s="8" t="s">
        <v>21</v>
      </c>
      <c r="R53" s="62">
        <v>42</v>
      </c>
      <c r="S53" s="71">
        <f>R53*8</f>
        <v>336</v>
      </c>
      <c r="T53" s="71">
        <f>S53*5</f>
        <v>1680</v>
      </c>
      <c r="U53" s="69">
        <f t="shared" si="15"/>
        <v>0.22222222222222221</v>
      </c>
      <c r="V53" s="69">
        <f t="shared" si="16"/>
        <v>8.8888888888888893</v>
      </c>
    </row>
    <row r="54" spans="1:22" x14ac:dyDescent="0.25">
      <c r="A54" s="33" t="s">
        <v>540</v>
      </c>
      <c r="B54" s="12" t="s">
        <v>774</v>
      </c>
      <c r="C54" s="12" t="str">
        <f t="shared" si="13"/>
        <v>Young Actors Theatre: Basement Space</v>
      </c>
      <c r="D54" s="69">
        <f t="shared" si="14"/>
        <v>1.7825311942959003</v>
      </c>
      <c r="G54" s="14"/>
      <c r="H54" s="51">
        <v>5.5</v>
      </c>
      <c r="I54" s="51">
        <v>5.0999999999999996</v>
      </c>
      <c r="J54" s="37">
        <f t="shared" si="17"/>
        <v>28.049999999999997</v>
      </c>
      <c r="K54" s="12" t="s">
        <v>9</v>
      </c>
      <c r="L54" s="12" t="s">
        <v>21</v>
      </c>
      <c r="M54" s="12" t="s">
        <v>21</v>
      </c>
      <c r="N54" s="12" t="s">
        <v>21</v>
      </c>
      <c r="O54" s="12" t="s">
        <v>21</v>
      </c>
      <c r="P54" s="12" t="s">
        <v>21</v>
      </c>
      <c r="Q54" s="12" t="s">
        <v>21</v>
      </c>
      <c r="R54" s="74">
        <v>7</v>
      </c>
      <c r="S54" s="74">
        <v>50</v>
      </c>
      <c r="T54" s="74">
        <v>250</v>
      </c>
      <c r="U54" s="69">
        <f t="shared" si="15"/>
        <v>0.24955436720142604</v>
      </c>
      <c r="V54" s="69">
        <f t="shared" si="16"/>
        <v>8.9126559714795022</v>
      </c>
    </row>
    <row r="55" spans="1:22" s="21" customFormat="1" x14ac:dyDescent="0.25">
      <c r="A55" s="12" t="s">
        <v>182</v>
      </c>
      <c r="B55" s="21" t="s">
        <v>190</v>
      </c>
      <c r="C55" s="12" t="str">
        <f t="shared" si="13"/>
        <v>Factory Fitness and Dance Centre: Havana</v>
      </c>
      <c r="D55" s="69">
        <f t="shared" si="14"/>
        <v>1.812869122814269</v>
      </c>
      <c r="E55" s="12">
        <v>38</v>
      </c>
      <c r="F55" s="12">
        <v>30</v>
      </c>
      <c r="G55" s="17">
        <f t="shared" ref="G55:G72" si="19">E55*F55</f>
        <v>1140</v>
      </c>
      <c r="H55" s="51">
        <f>E55*0.3048</f>
        <v>11.5824</v>
      </c>
      <c r="I55" s="51">
        <f>F55*0.3048</f>
        <v>9.1440000000000001</v>
      </c>
      <c r="J55" s="37">
        <f t="shared" si="17"/>
        <v>105.9094656</v>
      </c>
      <c r="K55" s="23" t="s">
        <v>21</v>
      </c>
      <c r="L55" s="23" t="s">
        <v>21</v>
      </c>
      <c r="M55" s="23" t="s">
        <v>9</v>
      </c>
      <c r="N55" s="23" t="s">
        <v>21</v>
      </c>
      <c r="O55" s="23" t="s">
        <v>9</v>
      </c>
      <c r="P55" s="23" t="s">
        <v>21</v>
      </c>
      <c r="Q55" s="23" t="s">
        <v>9</v>
      </c>
      <c r="R55" s="62">
        <v>24</v>
      </c>
      <c r="S55" s="73">
        <f>R55*8</f>
        <v>192</v>
      </c>
      <c r="T55" s="73">
        <f>S55*5</f>
        <v>960</v>
      </c>
      <c r="U55" s="69">
        <f t="shared" si="15"/>
        <v>0.22660864035178363</v>
      </c>
      <c r="V55" s="69">
        <f t="shared" si="16"/>
        <v>9.0643456140713443</v>
      </c>
    </row>
    <row r="56" spans="1:22" x14ac:dyDescent="0.25">
      <c r="A56" s="21" t="s">
        <v>247</v>
      </c>
      <c r="B56" s="12" t="s">
        <v>254</v>
      </c>
      <c r="C56" s="12" t="str">
        <f t="shared" si="13"/>
        <v>London Bubble: Studio Space</v>
      </c>
      <c r="D56" s="69">
        <f t="shared" si="14"/>
        <v>1.8181818181818179</v>
      </c>
      <c r="E56" s="23">
        <f>H56*3.2808399</f>
        <v>32.480315010000005</v>
      </c>
      <c r="F56" s="23">
        <f>I56*3.2808399</f>
        <v>19.028871420000002</v>
      </c>
      <c r="G56" s="17">
        <f t="shared" si="19"/>
        <v>618.06373800638619</v>
      </c>
      <c r="H56" s="37">
        <v>9.9</v>
      </c>
      <c r="I56" s="37">
        <v>5.8</v>
      </c>
      <c r="J56" s="37">
        <f t="shared" si="17"/>
        <v>57.42</v>
      </c>
      <c r="K56" s="12" t="s">
        <v>9</v>
      </c>
      <c r="L56" s="12" t="s">
        <v>21</v>
      </c>
      <c r="M56" s="12" t="s">
        <v>21</v>
      </c>
      <c r="N56" s="12" t="s">
        <v>21</v>
      </c>
      <c r="O56" s="12" t="s">
        <v>21</v>
      </c>
      <c r="P56" s="12" t="s">
        <v>21</v>
      </c>
      <c r="Q56" s="12" t="s">
        <v>21</v>
      </c>
      <c r="R56" s="74">
        <f>1.2*19</f>
        <v>22.8</v>
      </c>
      <c r="S56" s="74">
        <f>1.2*87</f>
        <v>104.39999999999999</v>
      </c>
      <c r="T56" s="74">
        <f>1.2*332</f>
        <v>398.4</v>
      </c>
      <c r="U56" s="69">
        <f t="shared" si="15"/>
        <v>0.39707419017763845</v>
      </c>
      <c r="V56" s="69">
        <f t="shared" si="16"/>
        <v>6.9383490073145238</v>
      </c>
    </row>
    <row r="57" spans="1:22" x14ac:dyDescent="0.25">
      <c r="A57" s="32" t="s">
        <v>391</v>
      </c>
      <c r="B57" s="25" t="s">
        <v>397</v>
      </c>
      <c r="C57" s="12" t="str">
        <f t="shared" si="13"/>
        <v>Space, The: The Space</v>
      </c>
      <c r="D57" s="69">
        <f t="shared" si="14"/>
        <v>1.8452417857216667</v>
      </c>
      <c r="E57" s="8">
        <v>30</v>
      </c>
      <c r="F57" s="8">
        <v>28</v>
      </c>
      <c r="G57" s="23">
        <f t="shared" si="19"/>
        <v>840</v>
      </c>
      <c r="H57" s="51">
        <f>E57*0.3048</f>
        <v>9.1440000000000001</v>
      </c>
      <c r="I57" s="51">
        <f>F57*0.3048</f>
        <v>8.5343999999999998</v>
      </c>
      <c r="J57" s="52">
        <f t="shared" si="17"/>
        <v>78.0385536</v>
      </c>
      <c r="K57" s="8" t="s">
        <v>21</v>
      </c>
      <c r="L57" s="8" t="s">
        <v>9</v>
      </c>
      <c r="M57" s="8" t="s">
        <v>9</v>
      </c>
      <c r="N57" s="8" t="s">
        <v>9</v>
      </c>
      <c r="O57" s="8" t="s">
        <v>21</v>
      </c>
      <c r="P57" s="8" t="s">
        <v>9</v>
      </c>
      <c r="Q57" s="8" t="s">
        <v>21</v>
      </c>
      <c r="R57" s="62">
        <f>15*1.2</f>
        <v>18</v>
      </c>
      <c r="S57" s="71">
        <f>R57*8</f>
        <v>144</v>
      </c>
      <c r="T57" s="71">
        <f>S57*5</f>
        <v>720</v>
      </c>
      <c r="U57" s="69">
        <f t="shared" si="15"/>
        <v>0.23065522321520834</v>
      </c>
      <c r="V57" s="69">
        <f t="shared" si="16"/>
        <v>9.2262089286083331</v>
      </c>
    </row>
    <row r="58" spans="1:22" x14ac:dyDescent="0.25">
      <c r="A58" s="6" t="s">
        <v>424</v>
      </c>
      <c r="B58" s="25" t="s">
        <v>127</v>
      </c>
      <c r="C58" s="12" t="str">
        <f t="shared" si="13"/>
        <v>ISTD2 Dance Studios: Ground Floor</v>
      </c>
      <c r="D58" s="69">
        <f t="shared" si="14"/>
        <v>1.8457446808510638</v>
      </c>
      <c r="E58" s="13">
        <f t="shared" ref="E58:F65" si="20">H58*3.2808399</f>
        <v>30.839895060000003</v>
      </c>
      <c r="F58" s="13">
        <f t="shared" si="20"/>
        <v>65.616798000000003</v>
      </c>
      <c r="G58" s="14">
        <f t="shared" si="19"/>
        <v>2023.6151644932181</v>
      </c>
      <c r="H58" s="50">
        <v>9.4</v>
      </c>
      <c r="I58" s="50">
        <v>20</v>
      </c>
      <c r="J58" s="50">
        <f t="shared" si="17"/>
        <v>188</v>
      </c>
      <c r="K58" s="8" t="s">
        <v>21</v>
      </c>
      <c r="L58" s="8" t="s">
        <v>21</v>
      </c>
      <c r="M58" s="8" t="s">
        <v>9</v>
      </c>
      <c r="N58" s="8" t="s">
        <v>21</v>
      </c>
      <c r="O58" s="8" t="s">
        <v>9</v>
      </c>
      <c r="P58" s="8" t="s">
        <v>21</v>
      </c>
      <c r="Q58" s="8" t="s">
        <v>9</v>
      </c>
      <c r="R58" s="62">
        <v>41</v>
      </c>
      <c r="S58" s="62">
        <v>347</v>
      </c>
      <c r="T58" s="73">
        <f>S58*5</f>
        <v>1735</v>
      </c>
      <c r="U58" s="69">
        <f t="shared" si="15"/>
        <v>0.21808510638297873</v>
      </c>
      <c r="V58" s="69">
        <f t="shared" si="16"/>
        <v>9.2287234042553195</v>
      </c>
    </row>
    <row r="59" spans="1:22" x14ac:dyDescent="0.25">
      <c r="A59" s="6" t="s">
        <v>424</v>
      </c>
      <c r="B59" s="25" t="s">
        <v>430</v>
      </c>
      <c r="C59" s="12" t="str">
        <f t="shared" si="13"/>
        <v>ISTD2 Dance Studios: Basement</v>
      </c>
      <c r="D59" s="69">
        <f t="shared" si="14"/>
        <v>1.8633540372670805</v>
      </c>
      <c r="E59" s="13">
        <f t="shared" si="20"/>
        <v>23.62204728</v>
      </c>
      <c r="F59" s="13">
        <f t="shared" si="20"/>
        <v>52.821522390000005</v>
      </c>
      <c r="G59" s="14">
        <f t="shared" si="19"/>
        <v>1247.7524992981587</v>
      </c>
      <c r="H59" s="50">
        <v>7.2</v>
      </c>
      <c r="I59" s="50">
        <v>16.100000000000001</v>
      </c>
      <c r="J59" s="50">
        <f t="shared" si="17"/>
        <v>115.92000000000002</v>
      </c>
      <c r="K59" s="8" t="s">
        <v>21</v>
      </c>
      <c r="L59" s="8" t="s">
        <v>21</v>
      </c>
      <c r="M59" s="8" t="s">
        <v>9</v>
      </c>
      <c r="N59" s="8" t="s">
        <v>21</v>
      </c>
      <c r="O59" s="8" t="s">
        <v>9</v>
      </c>
      <c r="P59" s="8" t="s">
        <v>21</v>
      </c>
      <c r="Q59" s="8" t="s">
        <v>9</v>
      </c>
      <c r="R59" s="62">
        <v>33</v>
      </c>
      <c r="S59" s="62">
        <v>216</v>
      </c>
      <c r="T59" s="73">
        <f>S59*5</f>
        <v>1080</v>
      </c>
      <c r="U59" s="69">
        <f t="shared" si="15"/>
        <v>0.28467908902691508</v>
      </c>
      <c r="V59" s="69">
        <f t="shared" si="16"/>
        <v>9.3167701863354022</v>
      </c>
    </row>
    <row r="60" spans="1:22" x14ac:dyDescent="0.25">
      <c r="A60" s="21" t="s">
        <v>103</v>
      </c>
      <c r="B60" s="21" t="s">
        <v>107</v>
      </c>
      <c r="C60" s="12" t="str">
        <f t="shared" si="13"/>
        <v>Brixton Community Base: Upper Hall</v>
      </c>
      <c r="D60" s="69">
        <f t="shared" si="14"/>
        <v>1.875</v>
      </c>
      <c r="E60" s="23">
        <f t="shared" si="20"/>
        <v>52.493438400000002</v>
      </c>
      <c r="F60" s="23">
        <f t="shared" si="20"/>
        <v>24.606299249999999</v>
      </c>
      <c r="G60" s="23">
        <f t="shared" si="19"/>
        <v>1291.6692539318412</v>
      </c>
      <c r="H60" s="51">
        <v>16</v>
      </c>
      <c r="I60" s="51">
        <v>7.5</v>
      </c>
      <c r="J60" s="51">
        <f t="shared" si="17"/>
        <v>120</v>
      </c>
      <c r="K60" s="12" t="s">
        <v>21</v>
      </c>
      <c r="L60" s="12" t="s">
        <v>21</v>
      </c>
      <c r="M60" s="12" t="s">
        <v>21</v>
      </c>
      <c r="N60" s="12" t="s">
        <v>21</v>
      </c>
      <c r="O60" s="12" t="s">
        <v>21</v>
      </c>
      <c r="P60" s="21" t="s">
        <v>9</v>
      </c>
      <c r="Q60" s="21" t="s">
        <v>21</v>
      </c>
      <c r="R60" s="73">
        <f>S60/8</f>
        <v>28.125</v>
      </c>
      <c r="S60" s="74">
        <v>225</v>
      </c>
      <c r="T60" s="74">
        <v>960</v>
      </c>
      <c r="U60" s="69">
        <f t="shared" si="15"/>
        <v>0.234375</v>
      </c>
      <c r="V60" s="69">
        <f t="shared" si="16"/>
        <v>8</v>
      </c>
    </row>
    <row r="61" spans="1:22" s="77" customFormat="1" x14ac:dyDescent="0.25">
      <c r="A61" s="21" t="s">
        <v>247</v>
      </c>
      <c r="B61" s="12" t="s">
        <v>253</v>
      </c>
      <c r="C61" s="12" t="str">
        <f t="shared" si="13"/>
        <v>London Bubble: Rehearsal Room</v>
      </c>
      <c r="D61" s="69">
        <f t="shared" si="14"/>
        <v>1.8940331765288438</v>
      </c>
      <c r="E61" s="23">
        <f t="shared" si="20"/>
        <v>37.860892446000001</v>
      </c>
      <c r="F61" s="23">
        <f t="shared" si="20"/>
        <v>27.559055160000003</v>
      </c>
      <c r="G61" s="17">
        <f t="shared" si="19"/>
        <v>1043.4104233261414</v>
      </c>
      <c r="H61" s="37">
        <v>11.54</v>
      </c>
      <c r="I61" s="37">
        <v>8.4</v>
      </c>
      <c r="J61" s="37">
        <f t="shared" si="17"/>
        <v>96.935999999999993</v>
      </c>
      <c r="K61" s="12" t="s">
        <v>9</v>
      </c>
      <c r="L61" s="12" t="s">
        <v>21</v>
      </c>
      <c r="M61" s="12" t="s">
        <v>21</v>
      </c>
      <c r="N61" s="12" t="s">
        <v>21</v>
      </c>
      <c r="O61" s="12" t="s">
        <v>21</v>
      </c>
      <c r="P61" s="12" t="s">
        <v>9</v>
      </c>
      <c r="Q61" s="12" t="s">
        <v>9</v>
      </c>
      <c r="R61" s="74">
        <f>1.2*28</f>
        <v>33.6</v>
      </c>
      <c r="S61" s="74">
        <f>1.2*153</f>
        <v>183.6</v>
      </c>
      <c r="T61" s="74">
        <f>1.2*599</f>
        <v>718.8</v>
      </c>
      <c r="U61" s="69">
        <f t="shared" si="15"/>
        <v>0.34662045060658581</v>
      </c>
      <c r="V61" s="69">
        <f t="shared" si="16"/>
        <v>7.4152017826194605</v>
      </c>
    </row>
    <row r="62" spans="1:22" x14ac:dyDescent="0.25">
      <c r="A62" s="21" t="s">
        <v>238</v>
      </c>
      <c r="B62" s="12" t="s">
        <v>25</v>
      </c>
      <c r="C62" s="12" t="str">
        <f t="shared" si="13"/>
        <v>Lantern Arts Centre: Main Studio</v>
      </c>
      <c r="D62" s="69">
        <f t="shared" si="14"/>
        <v>1.9047619047619047</v>
      </c>
      <c r="E62" s="23">
        <f t="shared" si="20"/>
        <v>24.606299249999999</v>
      </c>
      <c r="F62" s="23">
        <f t="shared" si="20"/>
        <v>45.931758600000002</v>
      </c>
      <c r="G62" s="17">
        <f t="shared" si="19"/>
        <v>1130.2105971903611</v>
      </c>
      <c r="H62" s="37">
        <v>7.5</v>
      </c>
      <c r="I62" s="37">
        <v>14</v>
      </c>
      <c r="J62" s="37">
        <f t="shared" si="17"/>
        <v>105</v>
      </c>
      <c r="K62" s="12" t="s">
        <v>21</v>
      </c>
      <c r="L62" s="12" t="s">
        <v>21</v>
      </c>
      <c r="M62" s="12" t="s">
        <v>21</v>
      </c>
      <c r="N62" s="12" t="s">
        <v>21</v>
      </c>
      <c r="O62" s="12" t="s">
        <v>21</v>
      </c>
      <c r="P62" s="12" t="s">
        <v>9</v>
      </c>
      <c r="Q62" s="12" t="s">
        <v>21</v>
      </c>
      <c r="R62" s="74">
        <v>25</v>
      </c>
      <c r="S62" s="73">
        <f>R62*8</f>
        <v>200</v>
      </c>
      <c r="T62" s="73">
        <f>S62*5</f>
        <v>1000</v>
      </c>
      <c r="U62" s="69">
        <f t="shared" si="15"/>
        <v>0.23809523809523808</v>
      </c>
      <c r="V62" s="69">
        <f t="shared" si="16"/>
        <v>9.5238095238095237</v>
      </c>
    </row>
    <row r="63" spans="1:22" s="21" customFormat="1" x14ac:dyDescent="0.25">
      <c r="A63" s="6" t="s">
        <v>751</v>
      </c>
      <c r="B63" s="8" t="s">
        <v>769</v>
      </c>
      <c r="C63" s="12" t="str">
        <f t="shared" si="13"/>
        <v>Theatre Delicatessen: Rehearsal Studio 4</v>
      </c>
      <c r="D63" s="69">
        <f t="shared" si="14"/>
        <v>1.9047619047619047</v>
      </c>
      <c r="E63" s="13">
        <f t="shared" si="20"/>
        <v>22.965879300000001</v>
      </c>
      <c r="F63" s="13">
        <f t="shared" si="20"/>
        <v>19.685039400000001</v>
      </c>
      <c r="G63" s="14">
        <f t="shared" si="19"/>
        <v>452.08423887614447</v>
      </c>
      <c r="H63" s="50">
        <v>7</v>
      </c>
      <c r="I63" s="50">
        <v>6</v>
      </c>
      <c r="J63" s="50">
        <f t="shared" si="17"/>
        <v>42</v>
      </c>
      <c r="K63" s="8" t="s">
        <v>9</v>
      </c>
      <c r="L63" s="8" t="s">
        <v>21</v>
      </c>
      <c r="M63" s="8" t="s">
        <v>21</v>
      </c>
      <c r="N63" s="8" t="s">
        <v>21</v>
      </c>
      <c r="O63" s="8" t="s">
        <v>21</v>
      </c>
      <c r="P63" s="8" t="s">
        <v>21</v>
      </c>
      <c r="Q63" s="8" t="s">
        <v>21</v>
      </c>
      <c r="R63" s="62">
        <v>10</v>
      </c>
      <c r="S63" s="71">
        <f>R63*8</f>
        <v>80</v>
      </c>
      <c r="T63" s="71">
        <f>S63*5</f>
        <v>400</v>
      </c>
      <c r="U63" s="69">
        <f t="shared" si="15"/>
        <v>0.23809523809523808</v>
      </c>
      <c r="V63" s="69">
        <f t="shared" si="16"/>
        <v>9.5238095238095237</v>
      </c>
    </row>
    <row r="64" spans="1:22" x14ac:dyDescent="0.25">
      <c r="A64" s="6" t="s">
        <v>751</v>
      </c>
      <c r="B64" s="8" t="s">
        <v>770</v>
      </c>
      <c r="C64" s="12" t="str">
        <f t="shared" si="13"/>
        <v>Theatre Delicatessen: Rehearsal Studio 3</v>
      </c>
      <c r="D64" s="69">
        <f t="shared" si="14"/>
        <v>1.9047619047619047</v>
      </c>
      <c r="E64" s="13">
        <f t="shared" si="20"/>
        <v>22.965879300000001</v>
      </c>
      <c r="F64" s="13">
        <f t="shared" si="20"/>
        <v>19.685039400000001</v>
      </c>
      <c r="G64" s="14">
        <f t="shared" si="19"/>
        <v>452.08423887614447</v>
      </c>
      <c r="H64" s="50">
        <v>7</v>
      </c>
      <c r="I64" s="50">
        <v>6</v>
      </c>
      <c r="J64" s="50">
        <f t="shared" si="17"/>
        <v>42</v>
      </c>
      <c r="K64" s="8" t="s">
        <v>9</v>
      </c>
      <c r="L64" s="8" t="s">
        <v>21</v>
      </c>
      <c r="M64" s="8" t="s">
        <v>21</v>
      </c>
      <c r="N64" s="8" t="s">
        <v>21</v>
      </c>
      <c r="O64" s="8" t="s">
        <v>21</v>
      </c>
      <c r="P64" s="8" t="s">
        <v>21</v>
      </c>
      <c r="Q64" s="8" t="s">
        <v>21</v>
      </c>
      <c r="R64" s="62">
        <v>10</v>
      </c>
      <c r="S64" s="71">
        <f>R64*8</f>
        <v>80</v>
      </c>
      <c r="T64" s="71">
        <f>S64*5</f>
        <v>400</v>
      </c>
      <c r="U64" s="69">
        <f t="shared" si="15"/>
        <v>0.23809523809523808</v>
      </c>
      <c r="V64" s="69">
        <f t="shared" si="16"/>
        <v>9.5238095238095237</v>
      </c>
    </row>
    <row r="65" spans="1:22" x14ac:dyDescent="0.25">
      <c r="A65" s="21" t="s">
        <v>103</v>
      </c>
      <c r="B65" s="21" t="s">
        <v>108</v>
      </c>
      <c r="C65" s="12" t="str">
        <f t="shared" si="13"/>
        <v>Brixton Community Base: Lower Hall</v>
      </c>
      <c r="D65" s="69">
        <f t="shared" si="14"/>
        <v>1.9047619047619047</v>
      </c>
      <c r="E65" s="23">
        <f t="shared" si="20"/>
        <v>22.965879300000001</v>
      </c>
      <c r="F65" s="23">
        <f t="shared" si="20"/>
        <v>29.527559100000001</v>
      </c>
      <c r="G65" s="23">
        <f t="shared" si="19"/>
        <v>678.12635831421665</v>
      </c>
      <c r="H65" s="51">
        <v>7</v>
      </c>
      <c r="I65" s="51">
        <v>9</v>
      </c>
      <c r="J65" s="51">
        <f t="shared" si="17"/>
        <v>63</v>
      </c>
      <c r="K65" s="12" t="s">
        <v>21</v>
      </c>
      <c r="L65" s="12" t="s">
        <v>21</v>
      </c>
      <c r="M65" s="12" t="s">
        <v>21</v>
      </c>
      <c r="N65" s="12" t="s">
        <v>21</v>
      </c>
      <c r="O65" s="12" t="s">
        <v>21</v>
      </c>
      <c r="P65" s="21" t="s">
        <v>9</v>
      </c>
      <c r="Q65" s="21" t="s">
        <v>21</v>
      </c>
      <c r="R65" s="74">
        <v>35</v>
      </c>
      <c r="S65" s="74">
        <v>120</v>
      </c>
      <c r="T65" s="74">
        <v>450</v>
      </c>
      <c r="U65" s="69">
        <f t="shared" si="15"/>
        <v>0.55555555555555558</v>
      </c>
      <c r="V65" s="69">
        <f t="shared" si="16"/>
        <v>7.1428571428571432</v>
      </c>
    </row>
    <row r="66" spans="1:22" x14ac:dyDescent="0.25">
      <c r="A66" s="12" t="s">
        <v>182</v>
      </c>
      <c r="B66" s="21" t="s">
        <v>191</v>
      </c>
      <c r="C66" s="12" t="str">
        <f t="shared" ref="C66:C84" si="21">A66&amp;": "&amp;B66</f>
        <v>Factory Fitness and Dance Centre: Paris</v>
      </c>
      <c r="D66" s="69">
        <f t="shared" ref="D66:D84" si="22">S66/J66</f>
        <v>1.9655836413122101</v>
      </c>
      <c r="E66" s="12">
        <v>20</v>
      </c>
      <c r="F66" s="12">
        <v>46</v>
      </c>
      <c r="G66" s="17">
        <f t="shared" si="19"/>
        <v>920</v>
      </c>
      <c r="H66" s="51">
        <f>E66*0.3048</f>
        <v>6.0960000000000001</v>
      </c>
      <c r="I66" s="51">
        <f>F66*0.3048</f>
        <v>14.020800000000001</v>
      </c>
      <c r="J66" s="37">
        <f t="shared" si="17"/>
        <v>85.470796800000002</v>
      </c>
      <c r="K66" s="23" t="s">
        <v>21</v>
      </c>
      <c r="L66" s="23" t="s">
        <v>21</v>
      </c>
      <c r="M66" s="23" t="s">
        <v>9</v>
      </c>
      <c r="N66" s="23" t="s">
        <v>21</v>
      </c>
      <c r="O66" s="23" t="s">
        <v>9</v>
      </c>
      <c r="P66" s="23" t="s">
        <v>21</v>
      </c>
      <c r="Q66" s="23" t="s">
        <v>9</v>
      </c>
      <c r="R66" s="62">
        <v>21</v>
      </c>
      <c r="S66" s="73">
        <f>R66*8</f>
        <v>168</v>
      </c>
      <c r="T66" s="73">
        <f>S66*5</f>
        <v>840</v>
      </c>
      <c r="U66" s="69">
        <f t="shared" ref="U66:U84" si="23">R66/J66</f>
        <v>0.24569795516402626</v>
      </c>
      <c r="V66" s="69">
        <f t="shared" ref="V66:V84" si="24">T66/J66</f>
        <v>9.8279182065610513</v>
      </c>
    </row>
    <row r="67" spans="1:22" x14ac:dyDescent="0.25">
      <c r="A67" s="6" t="s">
        <v>710</v>
      </c>
      <c r="B67" s="25" t="s">
        <v>720</v>
      </c>
      <c r="C67" s="12" t="str">
        <f t="shared" si="21"/>
        <v>Royal Academy of Dance: De Valois</v>
      </c>
      <c r="D67" s="69">
        <f t="shared" si="22"/>
        <v>1.9822424117282675</v>
      </c>
      <c r="E67" s="23">
        <f>H67*3.2808399</f>
        <v>38.057742840000003</v>
      </c>
      <c r="F67" s="23">
        <f>I67*3.2808399</f>
        <v>54.790026330000003</v>
      </c>
      <c r="G67" s="23">
        <f t="shared" si="19"/>
        <v>2085.1847322639692</v>
      </c>
      <c r="H67" s="50">
        <v>11.6</v>
      </c>
      <c r="I67" s="50">
        <v>16.7</v>
      </c>
      <c r="J67" s="50">
        <f t="shared" si="17"/>
        <v>193.72</v>
      </c>
      <c r="K67" s="25" t="s">
        <v>9</v>
      </c>
      <c r="L67" s="25" t="s">
        <v>9</v>
      </c>
      <c r="M67" s="25" t="s">
        <v>9</v>
      </c>
      <c r="N67" s="25" t="s">
        <v>21</v>
      </c>
      <c r="O67" s="25" t="s">
        <v>9</v>
      </c>
      <c r="P67" s="25" t="s">
        <v>21</v>
      </c>
      <c r="Q67" s="25" t="s">
        <v>9</v>
      </c>
      <c r="R67" s="62">
        <v>48</v>
      </c>
      <c r="S67" s="71">
        <f>R67*8</f>
        <v>384</v>
      </c>
      <c r="T67" s="71">
        <f>S67*5</f>
        <v>1920</v>
      </c>
      <c r="U67" s="69">
        <f t="shared" si="23"/>
        <v>0.24778030146603344</v>
      </c>
      <c r="V67" s="69">
        <f t="shared" si="24"/>
        <v>9.9112120586413379</v>
      </c>
    </row>
    <row r="68" spans="1:22" x14ac:dyDescent="0.25">
      <c r="A68" s="6" t="s">
        <v>424</v>
      </c>
      <c r="B68" s="25" t="s">
        <v>431</v>
      </c>
      <c r="C68" s="12" t="str">
        <f t="shared" si="21"/>
        <v>ISTD2 Dance Studios: First Floor</v>
      </c>
      <c r="D68" s="69">
        <f t="shared" si="22"/>
        <v>1.9884638737097751</v>
      </c>
      <c r="E68" s="13">
        <f>H68*3.2808399</f>
        <v>23.62204728</v>
      </c>
      <c r="F68" s="13">
        <f>I68*3.2808399</f>
        <v>60.039370170000005</v>
      </c>
      <c r="G68" s="14">
        <f t="shared" si="19"/>
        <v>1418.2528408171618</v>
      </c>
      <c r="H68" s="50">
        <v>7.2</v>
      </c>
      <c r="I68" s="50">
        <v>18.3</v>
      </c>
      <c r="J68" s="50">
        <f t="shared" si="17"/>
        <v>131.76000000000002</v>
      </c>
      <c r="K68" s="8" t="s">
        <v>21</v>
      </c>
      <c r="L68" s="8" t="s">
        <v>21</v>
      </c>
      <c r="M68" s="8" t="s">
        <v>9</v>
      </c>
      <c r="N68" s="8" t="s">
        <v>21</v>
      </c>
      <c r="O68" s="8" t="s">
        <v>9</v>
      </c>
      <c r="P68" s="8" t="s">
        <v>21</v>
      </c>
      <c r="Q68" s="8" t="s">
        <v>9</v>
      </c>
      <c r="R68" s="62">
        <v>35</v>
      </c>
      <c r="S68" s="62">
        <v>262</v>
      </c>
      <c r="T68" s="73">
        <f>S68*5</f>
        <v>1310</v>
      </c>
      <c r="U68" s="69">
        <f t="shared" si="23"/>
        <v>0.26563448694596231</v>
      </c>
      <c r="V68" s="69">
        <f t="shared" si="24"/>
        <v>9.9423193685488744</v>
      </c>
    </row>
    <row r="69" spans="1:22" x14ac:dyDescent="0.25">
      <c r="A69" s="21" t="s">
        <v>73</v>
      </c>
      <c r="B69" s="12" t="s">
        <v>38</v>
      </c>
      <c r="C69" s="12" t="str">
        <f t="shared" si="21"/>
        <v>Arch 468: Single space</v>
      </c>
      <c r="D69" s="69">
        <f t="shared" si="22"/>
        <v>2.0105165480977423</v>
      </c>
      <c r="E69" s="12">
        <v>17</v>
      </c>
      <c r="F69" s="12">
        <v>20</v>
      </c>
      <c r="G69" s="17">
        <f t="shared" si="19"/>
        <v>340</v>
      </c>
      <c r="H69" s="37">
        <v>5.3</v>
      </c>
      <c r="I69" s="37">
        <v>6.1</v>
      </c>
      <c r="J69" s="37">
        <f t="shared" si="17"/>
        <v>32.33</v>
      </c>
      <c r="K69" s="12" t="s">
        <v>21</v>
      </c>
      <c r="L69" s="12" t="s">
        <v>21</v>
      </c>
      <c r="M69" s="12" t="s">
        <v>9</v>
      </c>
      <c r="N69" s="12" t="s">
        <v>9</v>
      </c>
      <c r="O69" s="12" t="s">
        <v>9</v>
      </c>
      <c r="P69" s="12" t="s">
        <v>9</v>
      </c>
      <c r="Q69" s="12" t="s">
        <v>21</v>
      </c>
      <c r="R69" s="73">
        <f>S69/8</f>
        <v>8.125</v>
      </c>
      <c r="S69" s="74">
        <v>65</v>
      </c>
      <c r="T69" s="73">
        <f>S69*5</f>
        <v>325</v>
      </c>
      <c r="U69" s="69">
        <f t="shared" si="23"/>
        <v>0.25131456851221778</v>
      </c>
      <c r="V69" s="69">
        <f t="shared" si="24"/>
        <v>10.052582740488711</v>
      </c>
    </row>
    <row r="70" spans="1:22" x14ac:dyDescent="0.25">
      <c r="A70" s="6" t="s">
        <v>644</v>
      </c>
      <c r="B70" s="8" t="s">
        <v>253</v>
      </c>
      <c r="C70" s="12" t="str">
        <f t="shared" si="21"/>
        <v>Sell A Door: Rehearsal Room</v>
      </c>
      <c r="D70" s="69">
        <f t="shared" si="22"/>
        <v>2.0139860139860142</v>
      </c>
      <c r="E70" s="8">
        <v>36</v>
      </c>
      <c r="F70" s="8">
        <v>21</v>
      </c>
      <c r="G70" s="14">
        <f t="shared" si="19"/>
        <v>756</v>
      </c>
      <c r="H70" s="50">
        <v>11</v>
      </c>
      <c r="I70" s="50">
        <v>6.5</v>
      </c>
      <c r="J70" s="50">
        <f t="shared" si="17"/>
        <v>71.5</v>
      </c>
      <c r="K70" s="8" t="s">
        <v>9</v>
      </c>
      <c r="L70" s="8" t="s">
        <v>21</v>
      </c>
      <c r="M70" s="8" t="s">
        <v>21</v>
      </c>
      <c r="N70" s="8" t="s">
        <v>21</v>
      </c>
      <c r="O70" s="8" t="s">
        <v>21</v>
      </c>
      <c r="P70" s="8" t="s">
        <v>9</v>
      </c>
      <c r="Q70" s="8" t="s">
        <v>9</v>
      </c>
      <c r="R70" s="62">
        <f>1.2*17</f>
        <v>20.399999999999999</v>
      </c>
      <c r="S70" s="62">
        <f>1.2*120</f>
        <v>144</v>
      </c>
      <c r="T70" s="62">
        <f>1.2*500</f>
        <v>600</v>
      </c>
      <c r="U70" s="69">
        <f t="shared" si="23"/>
        <v>0.28531468531468529</v>
      </c>
      <c r="V70" s="69">
        <f t="shared" si="24"/>
        <v>8.3916083916083917</v>
      </c>
    </row>
    <row r="71" spans="1:22" x14ac:dyDescent="0.25">
      <c r="A71" s="12" t="s">
        <v>633</v>
      </c>
      <c r="B71" s="12" t="s">
        <v>7</v>
      </c>
      <c r="C71" s="12" t="str">
        <f t="shared" si="21"/>
        <v>Identity Studios: Mandela Studio</v>
      </c>
      <c r="D71" s="69">
        <f t="shared" si="22"/>
        <v>2.0232230823363828</v>
      </c>
      <c r="E71" s="12">
        <v>32</v>
      </c>
      <c r="F71" s="12">
        <v>19</v>
      </c>
      <c r="G71" s="17">
        <f t="shared" si="19"/>
        <v>608</v>
      </c>
      <c r="H71" s="37">
        <v>9.8000000000000007</v>
      </c>
      <c r="I71" s="37">
        <v>5.8</v>
      </c>
      <c r="J71" s="37">
        <f t="shared" si="17"/>
        <v>56.84</v>
      </c>
      <c r="K71" s="12" t="s">
        <v>9</v>
      </c>
      <c r="L71" s="22" t="s">
        <v>9</v>
      </c>
      <c r="M71" s="22" t="s">
        <v>21</v>
      </c>
      <c r="N71" s="22" t="s">
        <v>21</v>
      </c>
      <c r="O71" s="22" t="s">
        <v>21</v>
      </c>
      <c r="P71" s="22" t="s">
        <v>21</v>
      </c>
      <c r="Q71" s="22" t="s">
        <v>21</v>
      </c>
      <c r="R71" s="68">
        <v>15</v>
      </c>
      <c r="S71" s="68">
        <v>115</v>
      </c>
      <c r="T71" s="73">
        <f>S71*5</f>
        <v>575</v>
      </c>
      <c r="U71" s="69">
        <f t="shared" si="23"/>
        <v>0.26389866291344122</v>
      </c>
      <c r="V71" s="69">
        <f t="shared" si="24"/>
        <v>10.116115411681914</v>
      </c>
    </row>
    <row r="72" spans="1:22" x14ac:dyDescent="0.25">
      <c r="A72" s="12" t="s">
        <v>32</v>
      </c>
      <c r="B72" s="12" t="s">
        <v>38</v>
      </c>
      <c r="C72" s="12" t="str">
        <f t="shared" si="21"/>
        <v>Abacus Arts: Single space</v>
      </c>
      <c r="D72" s="69">
        <f t="shared" si="22"/>
        <v>2.028054757478452</v>
      </c>
      <c r="E72" s="12">
        <v>40</v>
      </c>
      <c r="F72" s="12">
        <v>31.5</v>
      </c>
      <c r="G72" s="17">
        <f t="shared" si="19"/>
        <v>1260</v>
      </c>
      <c r="H72" s="37">
        <v>12.2</v>
      </c>
      <c r="I72" s="37">
        <v>9.6999999999999993</v>
      </c>
      <c r="J72" s="37">
        <f t="shared" si="17"/>
        <v>118.33999999999999</v>
      </c>
      <c r="K72" s="12" t="s">
        <v>9</v>
      </c>
      <c r="L72" s="12" t="s">
        <v>21</v>
      </c>
      <c r="M72" s="12" t="s">
        <v>9</v>
      </c>
      <c r="N72" s="12" t="s">
        <v>9</v>
      </c>
      <c r="O72" s="12" t="s">
        <v>9</v>
      </c>
      <c r="P72" s="12" t="s">
        <v>9</v>
      </c>
      <c r="Q72" s="12" t="s">
        <v>9</v>
      </c>
      <c r="R72" s="73">
        <f>S72/8</f>
        <v>30</v>
      </c>
      <c r="S72" s="68">
        <v>240</v>
      </c>
      <c r="T72" s="68">
        <v>780</v>
      </c>
      <c r="U72" s="69">
        <f t="shared" si="23"/>
        <v>0.2535068446848065</v>
      </c>
      <c r="V72" s="69">
        <f t="shared" si="24"/>
        <v>6.5911779618049691</v>
      </c>
    </row>
    <row r="73" spans="1:22" x14ac:dyDescent="0.25">
      <c r="A73" s="6" t="s">
        <v>497</v>
      </c>
      <c r="B73" s="8" t="s">
        <v>108</v>
      </c>
      <c r="C73" s="12" t="str">
        <f t="shared" si="21"/>
        <v>St Gabriel's Halls: Lower Hall</v>
      </c>
      <c r="D73" s="69">
        <f t="shared" si="22"/>
        <v>2.1052631578947367</v>
      </c>
      <c r="E73" s="8"/>
      <c r="F73" s="8"/>
      <c r="G73" s="14"/>
      <c r="H73" s="50">
        <v>9.5</v>
      </c>
      <c r="I73" s="50">
        <v>8.4</v>
      </c>
      <c r="J73" s="50">
        <f t="shared" si="17"/>
        <v>79.8</v>
      </c>
      <c r="K73" s="8" t="s">
        <v>9</v>
      </c>
      <c r="L73" s="8" t="s">
        <v>21</v>
      </c>
      <c r="M73" s="8" t="s">
        <v>21</v>
      </c>
      <c r="N73" s="8" t="s">
        <v>21</v>
      </c>
      <c r="O73" s="8" t="s">
        <v>21</v>
      </c>
      <c r="P73" s="8" t="s">
        <v>9</v>
      </c>
      <c r="Q73" s="8" t="s">
        <v>21</v>
      </c>
      <c r="R73" s="71">
        <f>S73/8</f>
        <v>21</v>
      </c>
      <c r="S73" s="62">
        <f>1.2*140</f>
        <v>168</v>
      </c>
      <c r="T73" s="71">
        <f>S73*5</f>
        <v>840</v>
      </c>
      <c r="U73" s="69">
        <f t="shared" si="23"/>
        <v>0.26315789473684209</v>
      </c>
      <c r="V73" s="69">
        <f t="shared" si="24"/>
        <v>10.526315789473685</v>
      </c>
    </row>
    <row r="74" spans="1:22" x14ac:dyDescent="0.25">
      <c r="A74" s="21" t="s">
        <v>227</v>
      </c>
      <c r="B74" s="12" t="s">
        <v>236</v>
      </c>
      <c r="C74" s="12" t="str">
        <f t="shared" si="21"/>
        <v>Jerwood Space: Spaces 5 &amp; 6</v>
      </c>
      <c r="D74" s="69">
        <f t="shared" si="22"/>
        <v>2.1204728842184277</v>
      </c>
      <c r="E74" s="12">
        <v>24</v>
      </c>
      <c r="F74" s="12">
        <v>24</v>
      </c>
      <c r="G74" s="17">
        <f t="shared" ref="G74:G84" si="25">E74*F74</f>
        <v>576</v>
      </c>
      <c r="H74" s="37">
        <v>7.3</v>
      </c>
      <c r="I74" s="37">
        <v>7.3</v>
      </c>
      <c r="J74" s="37">
        <f t="shared" si="17"/>
        <v>53.29</v>
      </c>
      <c r="K74" s="12" t="s">
        <v>9</v>
      </c>
      <c r="L74" s="12" t="s">
        <v>21</v>
      </c>
      <c r="M74" s="12" t="s">
        <v>21</v>
      </c>
      <c r="N74" s="12" t="s">
        <v>21</v>
      </c>
      <c r="O74" s="12" t="s">
        <v>21</v>
      </c>
      <c r="P74" s="12" t="s">
        <v>9</v>
      </c>
      <c r="Q74" s="12" t="s">
        <v>21</v>
      </c>
      <c r="R74" s="74">
        <v>14.9</v>
      </c>
      <c r="S74" s="74">
        <v>113</v>
      </c>
      <c r="T74" s="74">
        <v>536</v>
      </c>
      <c r="U74" s="69">
        <f t="shared" si="23"/>
        <v>0.27960217676862453</v>
      </c>
      <c r="V74" s="69">
        <f t="shared" si="24"/>
        <v>10.058172264965284</v>
      </c>
    </row>
    <row r="75" spans="1:22" s="21" customFormat="1" x14ac:dyDescent="0.25">
      <c r="A75" s="21" t="s">
        <v>93</v>
      </c>
      <c r="B75" s="12" t="s">
        <v>89</v>
      </c>
      <c r="C75" s="12" t="str">
        <f t="shared" si="21"/>
        <v>Bridge Theatre Training Company: Studio 3</v>
      </c>
      <c r="D75" s="69">
        <f t="shared" si="22"/>
        <v>2.1266084409912822</v>
      </c>
      <c r="E75" s="17">
        <v>23.5</v>
      </c>
      <c r="F75" s="17">
        <v>28</v>
      </c>
      <c r="G75" s="17">
        <f t="shared" si="25"/>
        <v>658</v>
      </c>
      <c r="H75" s="37">
        <f>E75*0.3048</f>
        <v>7.1628000000000007</v>
      </c>
      <c r="I75" s="37">
        <f>F75*0.3048</f>
        <v>8.5343999999999998</v>
      </c>
      <c r="J75" s="37">
        <f t="shared" si="17"/>
        <v>61.130200320000007</v>
      </c>
      <c r="K75" s="12" t="s">
        <v>21</v>
      </c>
      <c r="L75" s="12" t="s">
        <v>21</v>
      </c>
      <c r="M75" s="12" t="s">
        <v>21</v>
      </c>
      <c r="N75" s="12" t="s">
        <v>21</v>
      </c>
      <c r="O75" s="12" t="s">
        <v>9</v>
      </c>
      <c r="P75" s="12" t="s">
        <v>21</v>
      </c>
      <c r="Q75" s="12" t="s">
        <v>21</v>
      </c>
      <c r="R75" s="74">
        <v>18</v>
      </c>
      <c r="S75" s="74">
        <v>130</v>
      </c>
      <c r="T75" s="73">
        <f>S75*5</f>
        <v>650</v>
      </c>
      <c r="U75" s="69">
        <f t="shared" si="23"/>
        <v>0.29445347644494679</v>
      </c>
      <c r="V75" s="69">
        <f t="shared" si="24"/>
        <v>10.633042204956411</v>
      </c>
    </row>
    <row r="76" spans="1:22" s="21" customFormat="1" x14ac:dyDescent="0.25">
      <c r="A76" s="6" t="s">
        <v>547</v>
      </c>
      <c r="B76" s="8" t="s">
        <v>749</v>
      </c>
      <c r="C76" s="12" t="str">
        <f t="shared" si="21"/>
        <v>Stratford Circus: C3</v>
      </c>
      <c r="D76" s="69">
        <f t="shared" si="22"/>
        <v>2.1333333333333333</v>
      </c>
      <c r="E76" s="13">
        <f>H76*3.2808399</f>
        <v>49.212598499999999</v>
      </c>
      <c r="F76" s="13">
        <f>I76*3.2808399</f>
        <v>49.212598499999999</v>
      </c>
      <c r="G76" s="14">
        <f t="shared" si="25"/>
        <v>2421.8798511222021</v>
      </c>
      <c r="H76" s="50">
        <v>15</v>
      </c>
      <c r="I76" s="50">
        <v>15</v>
      </c>
      <c r="J76" s="50">
        <f t="shared" si="17"/>
        <v>225</v>
      </c>
      <c r="K76" s="8" t="s">
        <v>21</v>
      </c>
      <c r="L76" s="8" t="s">
        <v>21</v>
      </c>
      <c r="M76" s="8" t="s">
        <v>9</v>
      </c>
      <c r="N76" s="8" t="s">
        <v>21</v>
      </c>
      <c r="O76" s="8" t="s">
        <v>9</v>
      </c>
      <c r="P76" s="57" t="s">
        <v>21</v>
      </c>
      <c r="Q76" s="57" t="s">
        <v>9</v>
      </c>
      <c r="R76" s="71">
        <f>S76/8</f>
        <v>60</v>
      </c>
      <c r="S76" s="85">
        <f>1.2*400</f>
        <v>480</v>
      </c>
      <c r="T76" s="71">
        <f>S76*5</f>
        <v>2400</v>
      </c>
      <c r="U76" s="69">
        <f t="shared" si="23"/>
        <v>0.26666666666666666</v>
      </c>
      <c r="V76" s="69">
        <f t="shared" si="24"/>
        <v>10.666666666666666</v>
      </c>
    </row>
    <row r="77" spans="1:22" s="21" customFormat="1" x14ac:dyDescent="0.25">
      <c r="A77" s="21" t="s">
        <v>93</v>
      </c>
      <c r="B77" s="12" t="s">
        <v>102</v>
      </c>
      <c r="C77" s="12" t="str">
        <f t="shared" si="21"/>
        <v>Bridge Theatre Training Company: Studio 4</v>
      </c>
      <c r="D77" s="69">
        <f t="shared" si="22"/>
        <v>2.1494751984212961</v>
      </c>
      <c r="E77" s="17">
        <v>31</v>
      </c>
      <c r="F77" s="17">
        <v>21</v>
      </c>
      <c r="G77" s="17">
        <f t="shared" si="25"/>
        <v>651</v>
      </c>
      <c r="H77" s="37">
        <f>E77*0.3048</f>
        <v>9.4488000000000003</v>
      </c>
      <c r="I77" s="37">
        <f>F77*0.3048</f>
        <v>6.4008000000000003</v>
      </c>
      <c r="J77" s="37">
        <f t="shared" si="17"/>
        <v>60.479879040000007</v>
      </c>
      <c r="K77" s="12" t="s">
        <v>21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21</v>
      </c>
      <c r="Q77" s="12" t="s">
        <v>21</v>
      </c>
      <c r="R77" s="74">
        <v>18</v>
      </c>
      <c r="S77" s="74">
        <v>130</v>
      </c>
      <c r="T77" s="73">
        <f>S77*5</f>
        <v>650</v>
      </c>
      <c r="U77" s="69">
        <f t="shared" si="23"/>
        <v>0.29761964285833331</v>
      </c>
      <c r="V77" s="69">
        <f t="shared" si="24"/>
        <v>10.74737599210648</v>
      </c>
    </row>
    <row r="78" spans="1:22" s="21" customFormat="1" x14ac:dyDescent="0.25">
      <c r="A78" s="21" t="s">
        <v>262</v>
      </c>
      <c r="B78" s="12" t="s">
        <v>108</v>
      </c>
      <c r="C78" s="12" t="str">
        <f t="shared" si="21"/>
        <v>London Welsh Centre: Lower Hall</v>
      </c>
      <c r="D78" s="69">
        <f t="shared" si="22"/>
        <v>2.1511410400299291</v>
      </c>
      <c r="E78" s="12">
        <v>44</v>
      </c>
      <c r="F78" s="12">
        <v>27</v>
      </c>
      <c r="G78" s="17">
        <f t="shared" si="25"/>
        <v>1188</v>
      </c>
      <c r="H78" s="37">
        <v>13.2</v>
      </c>
      <c r="I78" s="37">
        <v>8.1</v>
      </c>
      <c r="J78" s="37">
        <f t="shared" si="17"/>
        <v>106.91999999999999</v>
      </c>
      <c r="K78" s="12" t="s">
        <v>9</v>
      </c>
      <c r="L78" s="12" t="s">
        <v>21</v>
      </c>
      <c r="M78" s="12" t="s">
        <v>21</v>
      </c>
      <c r="N78" s="12" t="s">
        <v>21</v>
      </c>
      <c r="O78" s="12" t="s">
        <v>21</v>
      </c>
      <c r="P78" s="12" t="s">
        <v>9</v>
      </c>
      <c r="Q78" s="12" t="s">
        <v>21</v>
      </c>
      <c r="R78" s="73">
        <f>S78/8</f>
        <v>28.75</v>
      </c>
      <c r="S78" s="74">
        <v>230</v>
      </c>
      <c r="T78" s="73">
        <f>S78*5</f>
        <v>1150</v>
      </c>
      <c r="U78" s="69">
        <f t="shared" si="23"/>
        <v>0.26889263000374114</v>
      </c>
      <c r="V78" s="69">
        <f t="shared" si="24"/>
        <v>10.755705200149645</v>
      </c>
    </row>
    <row r="79" spans="1:22" s="21" customFormat="1" x14ac:dyDescent="0.25">
      <c r="A79" s="21" t="s">
        <v>93</v>
      </c>
      <c r="B79" s="12" t="s">
        <v>100</v>
      </c>
      <c r="C79" s="12" t="str">
        <f t="shared" si="21"/>
        <v>Bridge Theatre Training Company: Studio 1</v>
      </c>
      <c r="D79" s="69">
        <f t="shared" si="22"/>
        <v>2.1527820833419442</v>
      </c>
      <c r="E79" s="17">
        <v>26</v>
      </c>
      <c r="F79" s="17">
        <v>25</v>
      </c>
      <c r="G79" s="17">
        <f t="shared" si="25"/>
        <v>650</v>
      </c>
      <c r="H79" s="37">
        <f>E79*0.3048</f>
        <v>7.9248000000000003</v>
      </c>
      <c r="I79" s="37">
        <f>F79*0.3048</f>
        <v>7.62</v>
      </c>
      <c r="J79" s="37">
        <f t="shared" si="17"/>
        <v>60.386976000000004</v>
      </c>
      <c r="K79" s="12" t="s">
        <v>21</v>
      </c>
      <c r="L79" s="12" t="s">
        <v>21</v>
      </c>
      <c r="M79" s="12" t="s">
        <v>21</v>
      </c>
      <c r="N79" s="12" t="s">
        <v>21</v>
      </c>
      <c r="O79" s="12" t="s">
        <v>9</v>
      </c>
      <c r="P79" s="12" t="s">
        <v>21</v>
      </c>
      <c r="Q79" s="12" t="s">
        <v>21</v>
      </c>
      <c r="R79" s="74">
        <v>18</v>
      </c>
      <c r="S79" s="74">
        <v>130</v>
      </c>
      <c r="T79" s="73">
        <f>S79*5</f>
        <v>650</v>
      </c>
      <c r="U79" s="69">
        <f t="shared" si="23"/>
        <v>0.29807751923196152</v>
      </c>
      <c r="V79" s="69">
        <f t="shared" si="24"/>
        <v>10.763910416709722</v>
      </c>
    </row>
    <row r="80" spans="1:22" s="21" customFormat="1" x14ac:dyDescent="0.25">
      <c r="A80" s="21" t="s">
        <v>116</v>
      </c>
      <c r="B80" s="21" t="s">
        <v>126</v>
      </c>
      <c r="C80" s="12" t="str">
        <f t="shared" si="21"/>
        <v>Cecil Sharp House: Storrow Hall</v>
      </c>
      <c r="D80" s="69">
        <f t="shared" si="22"/>
        <v>2.1527820833419447</v>
      </c>
      <c r="E80" s="23">
        <v>30</v>
      </c>
      <c r="F80" s="23">
        <v>25</v>
      </c>
      <c r="G80" s="23">
        <f t="shared" si="25"/>
        <v>750</v>
      </c>
      <c r="H80" s="51">
        <f>E80*0.3048</f>
        <v>9.1440000000000001</v>
      </c>
      <c r="I80" s="51">
        <f>F80*0.3048</f>
        <v>7.62</v>
      </c>
      <c r="J80" s="51">
        <f t="shared" si="17"/>
        <v>69.677279999999996</v>
      </c>
      <c r="K80" s="21" t="s">
        <v>9</v>
      </c>
      <c r="L80" s="21" t="s">
        <v>21</v>
      </c>
      <c r="M80" s="21" t="s">
        <v>21</v>
      </c>
      <c r="N80" s="21" t="s">
        <v>21</v>
      </c>
      <c r="O80" s="21" t="s">
        <v>9</v>
      </c>
      <c r="P80" s="21" t="s">
        <v>9</v>
      </c>
      <c r="Q80" s="21" t="s">
        <v>21</v>
      </c>
      <c r="R80" s="73">
        <f>S80/8</f>
        <v>18.75</v>
      </c>
      <c r="S80" s="74">
        <v>150</v>
      </c>
      <c r="T80" s="74">
        <v>600</v>
      </c>
      <c r="U80" s="69">
        <f t="shared" si="23"/>
        <v>0.26909776041774308</v>
      </c>
      <c r="V80" s="69">
        <f t="shared" si="24"/>
        <v>8.6111283333677786</v>
      </c>
    </row>
    <row r="81" spans="1:22" s="21" customFormat="1" x14ac:dyDescent="0.25">
      <c r="A81" s="21" t="s">
        <v>255</v>
      </c>
      <c r="B81" s="12" t="s">
        <v>101</v>
      </c>
      <c r="C81" s="12" t="str">
        <f t="shared" si="21"/>
        <v>London School of Capoeira: Studio 2</v>
      </c>
      <c r="D81" s="69">
        <f t="shared" si="22"/>
        <v>2.1880341880341883</v>
      </c>
      <c r="E81" s="23">
        <f t="shared" ref="E81:F83" si="26">H81*3.2808399</f>
        <v>29.527559100000001</v>
      </c>
      <c r="F81" s="23">
        <f t="shared" si="26"/>
        <v>21.325459350000003</v>
      </c>
      <c r="G81" s="17">
        <f t="shared" si="25"/>
        <v>629.68876129177272</v>
      </c>
      <c r="H81" s="37">
        <v>9</v>
      </c>
      <c r="I81" s="37">
        <v>6.5</v>
      </c>
      <c r="J81" s="37">
        <f t="shared" si="17"/>
        <v>58.5</v>
      </c>
      <c r="K81" s="12" t="s">
        <v>21</v>
      </c>
      <c r="L81" s="12" t="s">
        <v>21</v>
      </c>
      <c r="M81" s="12" t="s">
        <v>9</v>
      </c>
      <c r="N81" s="12" t="s">
        <v>21</v>
      </c>
      <c r="O81" s="12" t="s">
        <v>9</v>
      </c>
      <c r="P81" s="12" t="s">
        <v>21</v>
      </c>
      <c r="Q81" s="12" t="s">
        <v>9</v>
      </c>
      <c r="R81" s="74">
        <v>16</v>
      </c>
      <c r="S81" s="74">
        <f>R81*8</f>
        <v>128</v>
      </c>
      <c r="T81" s="74">
        <f>S81*5</f>
        <v>640</v>
      </c>
      <c r="U81" s="69">
        <f t="shared" si="23"/>
        <v>0.27350427350427353</v>
      </c>
      <c r="V81" s="69">
        <f t="shared" si="24"/>
        <v>10.94017094017094</v>
      </c>
    </row>
    <row r="82" spans="1:22" s="21" customFormat="1" x14ac:dyDescent="0.25">
      <c r="A82" s="6" t="s">
        <v>28</v>
      </c>
      <c r="B82" s="8" t="s">
        <v>161</v>
      </c>
      <c r="C82" s="12" t="str">
        <f t="shared" si="21"/>
        <v>3 Mills Studios: Studio 6</v>
      </c>
      <c r="D82" s="69">
        <f t="shared" si="22"/>
        <v>2.1897998265335041</v>
      </c>
      <c r="E82" s="13">
        <f t="shared" si="26"/>
        <v>62.631233691000006</v>
      </c>
      <c r="F82" s="13">
        <f t="shared" si="26"/>
        <v>40.026246780000001</v>
      </c>
      <c r="G82" s="14">
        <f t="shared" si="25"/>
        <v>2506.8932158518164</v>
      </c>
      <c r="H82" s="50">
        <v>19.09</v>
      </c>
      <c r="I82" s="50">
        <v>12.2</v>
      </c>
      <c r="J82" s="50">
        <f t="shared" si="17"/>
        <v>232.898</v>
      </c>
      <c r="K82" s="8" t="s">
        <v>21</v>
      </c>
      <c r="L82" s="8" t="s">
        <v>21</v>
      </c>
      <c r="M82" s="8" t="s">
        <v>21</v>
      </c>
      <c r="N82" s="8" t="s">
        <v>21</v>
      </c>
      <c r="O82" s="8" t="s">
        <v>21</v>
      </c>
      <c r="P82" s="57" t="s">
        <v>21</v>
      </c>
      <c r="Q82" s="25" t="s">
        <v>21</v>
      </c>
      <c r="R82" s="67">
        <f>S82/8</f>
        <v>63.75</v>
      </c>
      <c r="S82" s="68">
        <v>510</v>
      </c>
      <c r="T82" s="68">
        <v>2040</v>
      </c>
      <c r="U82" s="69">
        <f t="shared" si="23"/>
        <v>0.27372497831668802</v>
      </c>
      <c r="V82" s="69">
        <f t="shared" si="24"/>
        <v>8.7591993061340165</v>
      </c>
    </row>
    <row r="83" spans="1:22" s="21" customFormat="1" x14ac:dyDescent="0.25">
      <c r="A83" s="6" t="s">
        <v>710</v>
      </c>
      <c r="B83" s="25" t="s">
        <v>722</v>
      </c>
      <c r="C83" s="12" t="str">
        <f t="shared" si="21"/>
        <v>Royal Academy of Dance: Genée</v>
      </c>
      <c r="D83" s="69">
        <f t="shared" si="22"/>
        <v>2.2081373952157026</v>
      </c>
      <c r="E83" s="23">
        <f t="shared" si="26"/>
        <v>43.963254660000004</v>
      </c>
      <c r="F83" s="23">
        <f t="shared" si="26"/>
        <v>47.90026254</v>
      </c>
      <c r="G83" s="23">
        <f t="shared" si="25"/>
        <v>2105.8514403268787</v>
      </c>
      <c r="H83" s="50">
        <v>13.4</v>
      </c>
      <c r="I83" s="50">
        <v>14.6</v>
      </c>
      <c r="J83" s="50">
        <f t="shared" si="17"/>
        <v>195.64</v>
      </c>
      <c r="K83" s="25" t="s">
        <v>9</v>
      </c>
      <c r="L83" s="25" t="s">
        <v>9</v>
      </c>
      <c r="M83" s="25" t="s">
        <v>9</v>
      </c>
      <c r="N83" s="25" t="s">
        <v>21</v>
      </c>
      <c r="O83" s="25" t="s">
        <v>9</v>
      </c>
      <c r="P83" s="25" t="s">
        <v>21</v>
      </c>
      <c r="Q83" s="25" t="s">
        <v>9</v>
      </c>
      <c r="R83" s="62">
        <v>54</v>
      </c>
      <c r="S83" s="71">
        <f>R83*8</f>
        <v>432</v>
      </c>
      <c r="T83" s="71">
        <f>S83*5</f>
        <v>2160</v>
      </c>
      <c r="U83" s="69">
        <f t="shared" si="23"/>
        <v>0.27601717440196283</v>
      </c>
      <c r="V83" s="69">
        <f t="shared" si="24"/>
        <v>11.040686976078513</v>
      </c>
    </row>
    <row r="84" spans="1:22" s="21" customFormat="1" x14ac:dyDescent="0.25">
      <c r="A84" s="21" t="s">
        <v>109</v>
      </c>
      <c r="B84" s="21" t="s">
        <v>38</v>
      </c>
      <c r="C84" s="12" t="str">
        <f t="shared" si="21"/>
        <v>Calder Theatre Bookshop: Single space</v>
      </c>
      <c r="D84" s="69">
        <f t="shared" si="22"/>
        <v>2.2512753812726216</v>
      </c>
      <c r="E84" s="23">
        <v>17</v>
      </c>
      <c r="F84" s="23">
        <v>27</v>
      </c>
      <c r="G84" s="23">
        <f t="shared" si="25"/>
        <v>459</v>
      </c>
      <c r="H84" s="51">
        <f>E84*0.3048</f>
        <v>5.1816000000000004</v>
      </c>
      <c r="I84" s="51">
        <f>F84*0.3048</f>
        <v>8.2295999999999996</v>
      </c>
      <c r="J84" s="51">
        <f t="shared" si="17"/>
        <v>42.642495359999998</v>
      </c>
      <c r="K84" s="21" t="s">
        <v>9</v>
      </c>
      <c r="L84" s="21" t="s">
        <v>21</v>
      </c>
      <c r="M84" s="21" t="s">
        <v>21</v>
      </c>
      <c r="N84" s="21" t="s">
        <v>21</v>
      </c>
      <c r="O84" s="21" t="s">
        <v>21</v>
      </c>
      <c r="P84" s="21" t="s">
        <v>9</v>
      </c>
      <c r="Q84" s="21" t="s">
        <v>21</v>
      </c>
      <c r="R84" s="74">
        <v>12</v>
      </c>
      <c r="S84" s="73">
        <f>R84*8</f>
        <v>96</v>
      </c>
      <c r="T84" s="73">
        <f>S84*5</f>
        <v>480</v>
      </c>
      <c r="U84" s="69">
        <f t="shared" si="23"/>
        <v>0.2814094226590777</v>
      </c>
      <c r="V84" s="69">
        <f t="shared" si="24"/>
        <v>11.256376906363109</v>
      </c>
    </row>
    <row r="85" spans="1:22" s="21" customFormat="1" x14ac:dyDescent="0.25">
      <c r="A85" s="8" t="s">
        <v>754</v>
      </c>
      <c r="B85" s="8"/>
      <c r="C85" s="12"/>
      <c r="D85" s="72">
        <f>AVERAGE(D1:D83)</f>
        <v>1.5657382526689325</v>
      </c>
      <c r="E85" s="8"/>
      <c r="F85" s="8"/>
      <c r="G85" s="14"/>
      <c r="H85" s="50"/>
      <c r="I85" s="50"/>
      <c r="J85" s="50"/>
      <c r="K85" s="8"/>
      <c r="L85" s="8"/>
      <c r="M85" s="8"/>
      <c r="N85" s="8"/>
      <c r="O85" s="8"/>
      <c r="P85" s="8"/>
      <c r="Q85" s="8" t="s">
        <v>754</v>
      </c>
      <c r="R85" s="72">
        <f>AVERAGE(R1:R83)</f>
        <v>23.598170731707317</v>
      </c>
      <c r="S85" s="72">
        <f>AVERAGE(S1:S83)</f>
        <v>175.14634146341464</v>
      </c>
      <c r="T85" s="72">
        <f>AVERAGE(T1:T83)</f>
        <v>837.0512195121953</v>
      </c>
      <c r="U85" s="72">
        <f>AVERAGE(U1:U83)</f>
        <v>0.21587417549111093</v>
      </c>
      <c r="V85" s="72">
        <f>AVERAGE(V1:V83)</f>
        <v>7.5335691544927998</v>
      </c>
    </row>
    <row r="86" spans="1:22" s="21" customFormat="1" x14ac:dyDescent="0.25">
      <c r="A86" s="21" t="s">
        <v>93</v>
      </c>
      <c r="B86" s="12" t="s">
        <v>101</v>
      </c>
      <c r="C86" s="12" t="str">
        <f t="shared" ref="C86:C117" si="27">A86&amp;": "&amp;B86</f>
        <v>Bridge Theatre Training Company: Studio 2</v>
      </c>
      <c r="D86" s="69">
        <f t="shared" ref="D86:D117" si="28">S86/J86</f>
        <v>2.3033882373205992</v>
      </c>
      <c r="E86" s="17">
        <v>27</v>
      </c>
      <c r="F86" s="17">
        <v>22.5</v>
      </c>
      <c r="G86" s="17">
        <f t="shared" ref="G86:G91" si="29">E86*F86</f>
        <v>607.5</v>
      </c>
      <c r="H86" s="37">
        <f>E86*0.3048</f>
        <v>8.2295999999999996</v>
      </c>
      <c r="I86" s="37">
        <f>F86*0.3048</f>
        <v>6.8580000000000005</v>
      </c>
      <c r="J86" s="37">
        <f t="shared" ref="J86:J91" si="30">H86*I86</f>
        <v>56.438596799999999</v>
      </c>
      <c r="K86" s="12" t="s">
        <v>21</v>
      </c>
      <c r="L86" s="12" t="s">
        <v>21</v>
      </c>
      <c r="M86" s="12" t="s">
        <v>21</v>
      </c>
      <c r="N86" s="12" t="s">
        <v>21</v>
      </c>
      <c r="O86" s="12" t="s">
        <v>9</v>
      </c>
      <c r="P86" s="12" t="s">
        <v>21</v>
      </c>
      <c r="Q86" s="12" t="s">
        <v>21</v>
      </c>
      <c r="R86" s="74">
        <v>18</v>
      </c>
      <c r="S86" s="74">
        <v>130</v>
      </c>
      <c r="T86" s="73">
        <f>S86*5</f>
        <v>650</v>
      </c>
      <c r="U86" s="69">
        <f t="shared" ref="U86:U117" si="31">R86/J86</f>
        <v>0.31893067901362143</v>
      </c>
      <c r="V86" s="69">
        <f t="shared" ref="V86:V117" si="32">T86/J86</f>
        <v>11.516941186602995</v>
      </c>
    </row>
    <row r="87" spans="1:22" x14ac:dyDescent="0.25">
      <c r="A87" s="21" t="s">
        <v>116</v>
      </c>
      <c r="B87" s="21" t="s">
        <v>122</v>
      </c>
      <c r="C87" s="12" t="str">
        <f t="shared" si="27"/>
        <v>Cecil Sharp House: Kennedy Hall</v>
      </c>
      <c r="D87" s="69">
        <f t="shared" si="28"/>
        <v>2.3065522321520833</v>
      </c>
      <c r="E87" s="23">
        <v>70</v>
      </c>
      <c r="F87" s="23">
        <v>40</v>
      </c>
      <c r="G87" s="23">
        <f t="shared" si="29"/>
        <v>2800</v>
      </c>
      <c r="H87" s="51">
        <f>E87*0.3048</f>
        <v>21.336000000000002</v>
      </c>
      <c r="I87" s="51">
        <f>F87*0.3048</f>
        <v>12.192</v>
      </c>
      <c r="J87" s="51">
        <f t="shared" si="30"/>
        <v>260.128512</v>
      </c>
      <c r="K87" s="21" t="s">
        <v>9</v>
      </c>
      <c r="L87" s="21" t="s">
        <v>21</v>
      </c>
      <c r="M87" s="21" t="s">
        <v>21</v>
      </c>
      <c r="N87" s="21" t="s">
        <v>21</v>
      </c>
      <c r="O87" s="21" t="s">
        <v>9</v>
      </c>
      <c r="P87" s="21" t="s">
        <v>9</v>
      </c>
      <c r="Q87" s="21" t="s">
        <v>9</v>
      </c>
      <c r="R87" s="73">
        <f>S87/8</f>
        <v>75</v>
      </c>
      <c r="S87" s="74">
        <v>600</v>
      </c>
      <c r="T87" s="74">
        <v>2400</v>
      </c>
      <c r="U87" s="69">
        <f t="shared" si="31"/>
        <v>0.28831902901901041</v>
      </c>
      <c r="V87" s="69">
        <f t="shared" si="32"/>
        <v>9.2262089286083331</v>
      </c>
    </row>
    <row r="88" spans="1:22" x14ac:dyDescent="0.25">
      <c r="A88" s="6" t="s">
        <v>757</v>
      </c>
      <c r="B88" s="6" t="s">
        <v>757</v>
      </c>
      <c r="C88" s="21" t="str">
        <f t="shared" si="27"/>
        <v>Anonymous: Anonymous</v>
      </c>
      <c r="D88" s="65">
        <f t="shared" si="28"/>
        <v>2.3282552457602761</v>
      </c>
      <c r="E88" s="13">
        <f t="shared" ref="E88:F91" si="33">H88*3.2808399</f>
        <v>32.152231020000002</v>
      </c>
      <c r="F88" s="13">
        <f t="shared" si="33"/>
        <v>23.293963290000001</v>
      </c>
      <c r="G88" s="54">
        <f t="shared" si="29"/>
        <v>748.95288907147938</v>
      </c>
      <c r="H88" s="51">
        <v>9.8000000000000007</v>
      </c>
      <c r="I88" s="51">
        <v>7.1</v>
      </c>
      <c r="J88" s="51">
        <f t="shared" si="30"/>
        <v>69.58</v>
      </c>
      <c r="K88" s="25" t="s">
        <v>21</v>
      </c>
      <c r="L88" s="25" t="s">
        <v>21</v>
      </c>
      <c r="M88" s="25" t="s">
        <v>21</v>
      </c>
      <c r="N88" s="25" t="s">
        <v>21</v>
      </c>
      <c r="O88" s="25" t="s">
        <v>21</v>
      </c>
      <c r="P88" s="25" t="s">
        <v>21</v>
      </c>
      <c r="Q88" s="25" t="s">
        <v>21</v>
      </c>
      <c r="R88" s="62">
        <v>30</v>
      </c>
      <c r="S88" s="62">
        <v>162</v>
      </c>
      <c r="T88" s="62">
        <v>720</v>
      </c>
      <c r="U88" s="65">
        <f t="shared" si="31"/>
        <v>0.43115837884449554</v>
      </c>
      <c r="V88" s="65">
        <f t="shared" si="32"/>
        <v>10.347801092267893</v>
      </c>
    </row>
    <row r="89" spans="1:22" x14ac:dyDescent="0.25">
      <c r="A89" s="6" t="s">
        <v>681</v>
      </c>
      <c r="B89" s="25" t="s">
        <v>687</v>
      </c>
      <c r="C89" s="12" t="str">
        <f t="shared" si="27"/>
        <v>Questors Theatre: Shaw Room</v>
      </c>
      <c r="D89" s="69">
        <f t="shared" si="28"/>
        <v>2.3529411764705883</v>
      </c>
      <c r="E89" s="13">
        <f t="shared" si="33"/>
        <v>39.370078800000002</v>
      </c>
      <c r="F89" s="13">
        <f t="shared" si="33"/>
        <v>27.887139150000003</v>
      </c>
      <c r="G89" s="14">
        <f t="shared" si="29"/>
        <v>1097.9188658420651</v>
      </c>
      <c r="H89" s="50">
        <v>12</v>
      </c>
      <c r="I89" s="50">
        <v>8.5</v>
      </c>
      <c r="J89" s="50">
        <f t="shared" si="30"/>
        <v>102</v>
      </c>
      <c r="K89" s="8" t="s">
        <v>21</v>
      </c>
      <c r="L89" s="8" t="s">
        <v>21</v>
      </c>
      <c r="M89" s="8" t="s">
        <v>21</v>
      </c>
      <c r="N89" s="8" t="s">
        <v>21</v>
      </c>
      <c r="O89" s="8" t="s">
        <v>21</v>
      </c>
      <c r="P89" s="8" t="s">
        <v>21</v>
      </c>
      <c r="Q89" s="8" t="s">
        <v>21</v>
      </c>
      <c r="R89" s="62">
        <f>25*1.2</f>
        <v>30</v>
      </c>
      <c r="S89" s="71">
        <f>R89*8</f>
        <v>240</v>
      </c>
      <c r="T89" s="71">
        <f>S89*5</f>
        <v>1200</v>
      </c>
      <c r="U89" s="69">
        <f t="shared" si="31"/>
        <v>0.29411764705882354</v>
      </c>
      <c r="V89" s="69">
        <f t="shared" si="32"/>
        <v>11.764705882352942</v>
      </c>
    </row>
    <row r="90" spans="1:22" x14ac:dyDescent="0.25">
      <c r="A90" s="6" t="s">
        <v>457</v>
      </c>
      <c r="B90" s="25" t="s">
        <v>356</v>
      </c>
      <c r="C90" s="12" t="str">
        <f t="shared" si="27"/>
        <v>Lost Theatre: Room 1</v>
      </c>
      <c r="D90" s="69">
        <f t="shared" si="28"/>
        <v>2.4242424242424243</v>
      </c>
      <c r="E90" s="13">
        <f t="shared" si="33"/>
        <v>27.887139150000003</v>
      </c>
      <c r="F90" s="13">
        <f t="shared" si="33"/>
        <v>21.653543339999999</v>
      </c>
      <c r="G90" s="14">
        <f t="shared" si="29"/>
        <v>603.85537621313574</v>
      </c>
      <c r="H90" s="50">
        <v>8.5</v>
      </c>
      <c r="I90" s="50">
        <v>6.6</v>
      </c>
      <c r="J90" s="50">
        <f t="shared" si="30"/>
        <v>56.099999999999994</v>
      </c>
      <c r="K90" s="8" t="s">
        <v>21</v>
      </c>
      <c r="L90" s="8" t="s">
        <v>21</v>
      </c>
      <c r="M90" s="8" t="s">
        <v>9</v>
      </c>
      <c r="N90" s="8" t="s">
        <v>21</v>
      </c>
      <c r="O90" s="8" t="s">
        <v>21</v>
      </c>
      <c r="P90" s="8" t="s">
        <v>9</v>
      </c>
      <c r="Q90" s="8" t="s">
        <v>9</v>
      </c>
      <c r="R90" s="62">
        <v>17</v>
      </c>
      <c r="S90" s="71">
        <f>R90*8</f>
        <v>136</v>
      </c>
      <c r="T90" s="73">
        <f>S90*5</f>
        <v>680</v>
      </c>
      <c r="U90" s="69">
        <f t="shared" si="31"/>
        <v>0.30303030303030304</v>
      </c>
      <c r="V90" s="69">
        <f t="shared" si="32"/>
        <v>12.121212121212123</v>
      </c>
    </row>
    <row r="91" spans="1:22" x14ac:dyDescent="0.25">
      <c r="A91" s="6" t="s">
        <v>681</v>
      </c>
      <c r="B91" s="25" t="s">
        <v>688</v>
      </c>
      <c r="C91" s="12" t="str">
        <f t="shared" si="27"/>
        <v>Questors Theatre: Alfred Emmett Room</v>
      </c>
      <c r="D91" s="69">
        <f t="shared" si="28"/>
        <v>2.4242424242424243</v>
      </c>
      <c r="E91" s="13">
        <f t="shared" si="33"/>
        <v>36.089238899999998</v>
      </c>
      <c r="F91" s="13">
        <f t="shared" si="33"/>
        <v>29.527559100000001</v>
      </c>
      <c r="G91" s="14">
        <f t="shared" si="29"/>
        <v>1065.6271344937691</v>
      </c>
      <c r="H91" s="50">
        <v>11</v>
      </c>
      <c r="I91" s="50">
        <v>9</v>
      </c>
      <c r="J91" s="50">
        <f t="shared" si="30"/>
        <v>99</v>
      </c>
      <c r="K91" s="8" t="s">
        <v>21</v>
      </c>
      <c r="L91" s="8" t="s">
        <v>21</v>
      </c>
      <c r="M91" s="8" t="s">
        <v>21</v>
      </c>
      <c r="N91" s="8" t="s">
        <v>21</v>
      </c>
      <c r="O91" s="8" t="s">
        <v>21</v>
      </c>
      <c r="P91" s="8" t="s">
        <v>21</v>
      </c>
      <c r="Q91" s="8" t="s">
        <v>21</v>
      </c>
      <c r="R91" s="62">
        <f>25*1.2</f>
        <v>30</v>
      </c>
      <c r="S91" s="71">
        <f>R91*8</f>
        <v>240</v>
      </c>
      <c r="T91" s="71">
        <f>S91*5</f>
        <v>1200</v>
      </c>
      <c r="U91" s="69">
        <f t="shared" si="31"/>
        <v>0.30303030303030304</v>
      </c>
      <c r="V91" s="69">
        <f t="shared" si="32"/>
        <v>12.121212121212121</v>
      </c>
    </row>
    <row r="92" spans="1:22" x14ac:dyDescent="0.25">
      <c r="A92" s="21" t="s">
        <v>60</v>
      </c>
      <c r="B92" s="21" t="s">
        <v>65</v>
      </c>
      <c r="C92" s="12" t="str">
        <f t="shared" si="27"/>
        <v>The Albany: Red Room</v>
      </c>
      <c r="D92" s="69">
        <f t="shared" si="28"/>
        <v>2.4404761904761907</v>
      </c>
      <c r="E92" s="23" t="s">
        <v>42</v>
      </c>
      <c r="F92" s="23" t="s">
        <v>42</v>
      </c>
      <c r="G92" s="23" t="s">
        <v>42</v>
      </c>
      <c r="H92" s="51" t="s">
        <v>42</v>
      </c>
      <c r="I92" s="51" t="s">
        <v>42</v>
      </c>
      <c r="J92" s="51">
        <v>84</v>
      </c>
      <c r="K92" s="21" t="s">
        <v>9</v>
      </c>
      <c r="L92" s="21" t="s">
        <v>9</v>
      </c>
      <c r="M92" s="21" t="s">
        <v>9</v>
      </c>
      <c r="N92" s="21" t="s">
        <v>21</v>
      </c>
      <c r="O92" s="21" t="s">
        <v>21</v>
      </c>
      <c r="P92" s="21" t="s">
        <v>21</v>
      </c>
      <c r="Q92" s="21" t="s">
        <v>21</v>
      </c>
      <c r="R92" s="74">
        <v>30</v>
      </c>
      <c r="S92" s="74">
        <v>205</v>
      </c>
      <c r="T92" s="71">
        <f>S92*5</f>
        <v>1025</v>
      </c>
      <c r="U92" s="69">
        <f t="shared" si="31"/>
        <v>0.35714285714285715</v>
      </c>
      <c r="V92" s="69">
        <f t="shared" si="32"/>
        <v>12.202380952380953</v>
      </c>
    </row>
    <row r="93" spans="1:22" x14ac:dyDescent="0.25">
      <c r="A93" s="6" t="s">
        <v>401</v>
      </c>
      <c r="B93" s="25" t="s">
        <v>407</v>
      </c>
      <c r="C93" s="12" t="str">
        <f t="shared" si="27"/>
        <v>St George's Church Bloomsbury: Upper Vestry Hall</v>
      </c>
      <c r="D93" s="69">
        <f t="shared" si="28"/>
        <v>2.4420024420024422</v>
      </c>
      <c r="E93" s="23">
        <f>H93*3.2808399</f>
        <v>42.650918700000005</v>
      </c>
      <c r="F93" s="23">
        <f>I93*3.2808399</f>
        <v>20.66929137</v>
      </c>
      <c r="G93" s="23">
        <f>E93*F93</f>
        <v>881.56426580848176</v>
      </c>
      <c r="H93" s="50">
        <v>13</v>
      </c>
      <c r="I93" s="50">
        <v>6.3</v>
      </c>
      <c r="J93" s="50">
        <f>H93*I93</f>
        <v>81.899999999999991</v>
      </c>
      <c r="K93" s="8" t="s">
        <v>21</v>
      </c>
      <c r="L93" s="8" t="s">
        <v>21</v>
      </c>
      <c r="M93" s="8" t="s">
        <v>21</v>
      </c>
      <c r="N93" s="8" t="s">
        <v>21</v>
      </c>
      <c r="O93" s="8" t="s">
        <v>21</v>
      </c>
      <c r="P93" s="8" t="s">
        <v>9</v>
      </c>
      <c r="Q93" s="8" t="s">
        <v>21</v>
      </c>
      <c r="R93" s="71">
        <f>S93/8</f>
        <v>25</v>
      </c>
      <c r="S93" s="62">
        <v>200</v>
      </c>
      <c r="T93" s="71">
        <f>S93*5</f>
        <v>1000</v>
      </c>
      <c r="U93" s="69">
        <f t="shared" si="31"/>
        <v>0.30525030525030528</v>
      </c>
      <c r="V93" s="69">
        <f t="shared" si="32"/>
        <v>12.210012210012211</v>
      </c>
    </row>
    <row r="94" spans="1:22" x14ac:dyDescent="0.25">
      <c r="A94" s="6" t="s">
        <v>724</v>
      </c>
      <c r="B94" s="25" t="s">
        <v>734</v>
      </c>
      <c r="C94" s="12" t="str">
        <f t="shared" si="27"/>
        <v>Sadler's Wells: Lilian Baylis Studio</v>
      </c>
      <c r="D94" s="69">
        <f t="shared" si="28"/>
        <v>2.48</v>
      </c>
      <c r="E94" s="23"/>
      <c r="F94" s="23"/>
      <c r="G94" s="23"/>
      <c r="H94" s="50">
        <v>15</v>
      </c>
      <c r="I94" s="50">
        <v>15</v>
      </c>
      <c r="J94" s="50">
        <f>H94*I94</f>
        <v>225</v>
      </c>
      <c r="K94" s="25" t="s">
        <v>9</v>
      </c>
      <c r="L94" s="25" t="s">
        <v>21</v>
      </c>
      <c r="M94" s="25" t="s">
        <v>21</v>
      </c>
      <c r="N94" s="25" t="s">
        <v>9</v>
      </c>
      <c r="O94" s="25" t="s">
        <v>9</v>
      </c>
      <c r="P94" s="25" t="s">
        <v>21</v>
      </c>
      <c r="Q94" s="25" t="s">
        <v>21</v>
      </c>
      <c r="R94" s="71">
        <f>S94/8</f>
        <v>69.75</v>
      </c>
      <c r="S94" s="62">
        <v>558</v>
      </c>
      <c r="T94" s="62">
        <v>3384</v>
      </c>
      <c r="U94" s="69">
        <f t="shared" si="31"/>
        <v>0.31</v>
      </c>
      <c r="V94" s="69">
        <f t="shared" si="32"/>
        <v>15.04</v>
      </c>
    </row>
    <row r="95" spans="1:22" x14ac:dyDescent="0.25">
      <c r="A95" s="21" t="s">
        <v>141</v>
      </c>
      <c r="B95" s="21" t="s">
        <v>147</v>
      </c>
      <c r="C95" s="21" t="str">
        <f t="shared" si="27"/>
        <v>Club for Acts and Actors: Concert Hall</v>
      </c>
      <c r="D95" s="69">
        <f t="shared" si="28"/>
        <v>2.4935064935064934</v>
      </c>
      <c r="E95" s="21">
        <v>46</v>
      </c>
      <c r="F95" s="21">
        <v>18</v>
      </c>
      <c r="G95" s="23">
        <f>E95*F95</f>
        <v>828</v>
      </c>
      <c r="H95" s="51">
        <v>14</v>
      </c>
      <c r="I95" s="51">
        <v>5.5</v>
      </c>
      <c r="J95" s="51">
        <f>H95*I95</f>
        <v>77</v>
      </c>
      <c r="K95" s="23" t="s">
        <v>21</v>
      </c>
      <c r="L95" s="23" t="s">
        <v>21</v>
      </c>
      <c r="M95" s="23" t="s">
        <v>21</v>
      </c>
      <c r="N95" s="23" t="s">
        <v>21</v>
      </c>
      <c r="O95" s="23" t="s">
        <v>21</v>
      </c>
      <c r="P95" s="23" t="s">
        <v>9</v>
      </c>
      <c r="Q95" s="23" t="s">
        <v>21</v>
      </c>
      <c r="R95" s="74">
        <v>24</v>
      </c>
      <c r="S95" s="73">
        <f t="shared" ref="S95:S100" si="34">R95*8</f>
        <v>192</v>
      </c>
      <c r="T95" s="73">
        <f t="shared" ref="T95:T100" si="35">S95*5</f>
        <v>960</v>
      </c>
      <c r="U95" s="69">
        <f t="shared" si="31"/>
        <v>0.31168831168831168</v>
      </c>
      <c r="V95" s="69">
        <f t="shared" si="32"/>
        <v>12.467532467532468</v>
      </c>
    </row>
    <row r="96" spans="1:22" x14ac:dyDescent="0.25">
      <c r="A96" s="6" t="s">
        <v>479</v>
      </c>
      <c r="B96" s="8" t="s">
        <v>107</v>
      </c>
      <c r="C96" s="12" t="str">
        <f t="shared" si="27"/>
        <v>Pembroke House Hall: Upper Hall</v>
      </c>
      <c r="D96" s="69">
        <f t="shared" si="28"/>
        <v>2.5</v>
      </c>
      <c r="E96" s="13">
        <f>H96*3.2808399</f>
        <v>39.370078800000002</v>
      </c>
      <c r="F96" s="13">
        <f>I96*3.2808399</f>
        <v>39.370078800000002</v>
      </c>
      <c r="G96" s="14">
        <f>E96*F96</f>
        <v>1550.0031047182097</v>
      </c>
      <c r="H96" s="50">
        <v>12</v>
      </c>
      <c r="I96" s="50">
        <v>12</v>
      </c>
      <c r="J96" s="50">
        <f>H96*I96</f>
        <v>144</v>
      </c>
      <c r="K96" s="8" t="s">
        <v>21</v>
      </c>
      <c r="L96" s="8" t="s">
        <v>21</v>
      </c>
      <c r="M96" s="8" t="s">
        <v>21</v>
      </c>
      <c r="N96" s="8" t="s">
        <v>21</v>
      </c>
      <c r="O96" s="8" t="s">
        <v>9</v>
      </c>
      <c r="P96" s="8" t="s">
        <v>21</v>
      </c>
      <c r="Q96" s="8" t="s">
        <v>21</v>
      </c>
      <c r="R96" s="62">
        <v>45</v>
      </c>
      <c r="S96" s="71">
        <f t="shared" si="34"/>
        <v>360</v>
      </c>
      <c r="T96" s="71">
        <f t="shared" si="35"/>
        <v>1800</v>
      </c>
      <c r="U96" s="69">
        <f t="shared" si="31"/>
        <v>0.3125</v>
      </c>
      <c r="V96" s="69">
        <f t="shared" si="32"/>
        <v>12.5</v>
      </c>
    </row>
    <row r="97" spans="1:22" x14ac:dyDescent="0.25">
      <c r="A97" s="21" t="s">
        <v>238</v>
      </c>
      <c r="B97" s="12" t="s">
        <v>53</v>
      </c>
      <c r="C97" s="12" t="str">
        <f t="shared" si="27"/>
        <v>Lantern Arts Centre: Rehearsal Studio</v>
      </c>
      <c r="D97" s="69">
        <f t="shared" si="28"/>
        <v>2.5098039215686274</v>
      </c>
      <c r="E97" s="23">
        <f>H97*3.2808399</f>
        <v>24.606299249999999</v>
      </c>
      <c r="F97" s="23">
        <f>I97*3.2808399</f>
        <v>27.887139150000003</v>
      </c>
      <c r="G97" s="17">
        <f>E97*F97</f>
        <v>686.19929115129071</v>
      </c>
      <c r="H97" s="37">
        <v>7.5</v>
      </c>
      <c r="I97" s="37">
        <v>8.5</v>
      </c>
      <c r="J97" s="37">
        <f>H97*I97</f>
        <v>63.75</v>
      </c>
      <c r="K97" s="12" t="s">
        <v>21</v>
      </c>
      <c r="L97" s="12" t="s">
        <v>21</v>
      </c>
      <c r="M97" s="12" t="s">
        <v>21</v>
      </c>
      <c r="N97" s="12" t="s">
        <v>21</v>
      </c>
      <c r="O97" s="12" t="s">
        <v>21</v>
      </c>
      <c r="P97" s="12" t="s">
        <v>21</v>
      </c>
      <c r="Q97" s="12" t="s">
        <v>21</v>
      </c>
      <c r="R97" s="74">
        <v>20</v>
      </c>
      <c r="S97" s="73">
        <f t="shared" si="34"/>
        <v>160</v>
      </c>
      <c r="T97" s="73">
        <f t="shared" si="35"/>
        <v>800</v>
      </c>
      <c r="U97" s="69">
        <f t="shared" si="31"/>
        <v>0.31372549019607843</v>
      </c>
      <c r="V97" s="69">
        <f t="shared" si="32"/>
        <v>12.549019607843137</v>
      </c>
    </row>
    <row r="98" spans="1:22" x14ac:dyDescent="0.25">
      <c r="A98" s="6" t="s">
        <v>750</v>
      </c>
      <c r="B98" s="8" t="s">
        <v>70</v>
      </c>
      <c r="C98" s="12" t="str">
        <f t="shared" si="27"/>
        <v>SWC (Small World Centre): Studio</v>
      </c>
      <c r="D98" s="69">
        <f t="shared" si="28"/>
        <v>2.5098039215686274</v>
      </c>
      <c r="E98" s="8"/>
      <c r="F98" s="8"/>
      <c r="G98" s="14">
        <v>550</v>
      </c>
      <c r="H98" s="50"/>
      <c r="I98" s="50"/>
      <c r="J98" s="50">
        <v>51</v>
      </c>
      <c r="K98" s="8" t="s">
        <v>21</v>
      </c>
      <c r="L98" s="8" t="s">
        <v>21</v>
      </c>
      <c r="M98" s="8" t="s">
        <v>9</v>
      </c>
      <c r="N98" s="8" t="s">
        <v>21</v>
      </c>
      <c r="O98" s="8" t="s">
        <v>9</v>
      </c>
      <c r="P98" s="8" t="s">
        <v>21</v>
      </c>
      <c r="Q98" s="8" t="s">
        <v>9</v>
      </c>
      <c r="R98" s="62">
        <v>16</v>
      </c>
      <c r="S98" s="71">
        <f t="shared" si="34"/>
        <v>128</v>
      </c>
      <c r="T98" s="71">
        <f t="shared" si="35"/>
        <v>640</v>
      </c>
      <c r="U98" s="69">
        <f t="shared" si="31"/>
        <v>0.31372549019607843</v>
      </c>
      <c r="V98" s="69">
        <f t="shared" si="32"/>
        <v>12.549019607843137</v>
      </c>
    </row>
    <row r="99" spans="1:22" x14ac:dyDescent="0.25">
      <c r="A99" s="6" t="s">
        <v>681</v>
      </c>
      <c r="B99" s="25" t="s">
        <v>689</v>
      </c>
      <c r="C99" s="12" t="str">
        <f t="shared" si="27"/>
        <v>Questors Theatre: Redgrave Room</v>
      </c>
      <c r="D99" s="69">
        <f t="shared" si="28"/>
        <v>2.5668449197860963</v>
      </c>
      <c r="E99" s="13">
        <f t="shared" ref="E99:F104" si="36">H99*3.2808399</f>
        <v>36.089238899999998</v>
      </c>
      <c r="F99" s="13">
        <f t="shared" si="36"/>
        <v>27.887139150000003</v>
      </c>
      <c r="G99" s="14">
        <f t="shared" ref="G99:G106" si="37">E99*F99</f>
        <v>1006.425627021893</v>
      </c>
      <c r="H99" s="50">
        <v>11</v>
      </c>
      <c r="I99" s="50">
        <v>8.5</v>
      </c>
      <c r="J99" s="50">
        <f t="shared" ref="J99:J130" si="38">H99*I99</f>
        <v>93.5</v>
      </c>
      <c r="K99" s="8" t="s">
        <v>21</v>
      </c>
      <c r="L99" s="8" t="s">
        <v>21</v>
      </c>
      <c r="M99" s="8" t="s">
        <v>21</v>
      </c>
      <c r="N99" s="8" t="s">
        <v>21</v>
      </c>
      <c r="O99" s="8" t="s">
        <v>21</v>
      </c>
      <c r="P99" s="8" t="s">
        <v>21</v>
      </c>
      <c r="Q99" s="8" t="s">
        <v>21</v>
      </c>
      <c r="R99" s="62">
        <f>25*1.2</f>
        <v>30</v>
      </c>
      <c r="S99" s="71">
        <f t="shared" si="34"/>
        <v>240</v>
      </c>
      <c r="T99" s="71">
        <f t="shared" si="35"/>
        <v>1200</v>
      </c>
      <c r="U99" s="69">
        <f t="shared" si="31"/>
        <v>0.32085561497326204</v>
      </c>
      <c r="V99" s="69">
        <f t="shared" si="32"/>
        <v>12.834224598930481</v>
      </c>
    </row>
    <row r="100" spans="1:22" x14ac:dyDescent="0.25">
      <c r="A100" s="6" t="s">
        <v>710</v>
      </c>
      <c r="B100" s="25" t="s">
        <v>719</v>
      </c>
      <c r="C100" s="12" t="str">
        <f t="shared" si="27"/>
        <v>Royal Academy of Dance: Cormani</v>
      </c>
      <c r="D100" s="69">
        <f t="shared" si="28"/>
        <v>2.5684931506849318</v>
      </c>
      <c r="E100" s="23">
        <f t="shared" si="36"/>
        <v>20.997375360000003</v>
      </c>
      <c r="F100" s="23">
        <f t="shared" si="36"/>
        <v>47.90026254</v>
      </c>
      <c r="G100" s="23">
        <f t="shared" si="37"/>
        <v>1005.7797923949272</v>
      </c>
      <c r="H100" s="50">
        <v>6.4</v>
      </c>
      <c r="I100" s="50">
        <v>14.6</v>
      </c>
      <c r="J100" s="50">
        <f t="shared" si="38"/>
        <v>93.44</v>
      </c>
      <c r="K100" s="25" t="s">
        <v>9</v>
      </c>
      <c r="L100" s="25" t="s">
        <v>9</v>
      </c>
      <c r="M100" s="25" t="s">
        <v>9</v>
      </c>
      <c r="N100" s="25" t="s">
        <v>21</v>
      </c>
      <c r="O100" s="25" t="s">
        <v>9</v>
      </c>
      <c r="P100" s="25" t="s">
        <v>21</v>
      </c>
      <c r="Q100" s="25" t="s">
        <v>9</v>
      </c>
      <c r="R100" s="62">
        <v>30</v>
      </c>
      <c r="S100" s="71">
        <f t="shared" si="34"/>
        <v>240</v>
      </c>
      <c r="T100" s="71">
        <f t="shared" si="35"/>
        <v>1200</v>
      </c>
      <c r="U100" s="69">
        <f t="shared" si="31"/>
        <v>0.32106164383561647</v>
      </c>
      <c r="V100" s="69">
        <f t="shared" si="32"/>
        <v>12.842465753424658</v>
      </c>
    </row>
    <row r="101" spans="1:22" x14ac:dyDescent="0.25">
      <c r="A101" s="6" t="s">
        <v>432</v>
      </c>
      <c r="B101" s="25" t="s">
        <v>435</v>
      </c>
      <c r="C101" s="12" t="str">
        <f t="shared" si="27"/>
        <v>Pleasance Theatre: Boiler Room</v>
      </c>
      <c r="D101" s="69">
        <f t="shared" si="28"/>
        <v>2.5714285714285716</v>
      </c>
      <c r="E101" s="13">
        <f t="shared" si="36"/>
        <v>32.808399000000001</v>
      </c>
      <c r="F101" s="13">
        <f t="shared" si="36"/>
        <v>22.965879300000001</v>
      </c>
      <c r="G101" s="14">
        <f t="shared" si="37"/>
        <v>753.47373146024074</v>
      </c>
      <c r="H101" s="50">
        <v>10</v>
      </c>
      <c r="I101" s="50">
        <v>7</v>
      </c>
      <c r="J101" s="50">
        <f t="shared" si="38"/>
        <v>70</v>
      </c>
      <c r="K101" s="8" t="s">
        <v>21</v>
      </c>
      <c r="L101" s="8" t="s">
        <v>21</v>
      </c>
      <c r="M101" s="8" t="s">
        <v>9</v>
      </c>
      <c r="N101" s="8" t="s">
        <v>21</v>
      </c>
      <c r="O101" s="8" t="s">
        <v>21</v>
      </c>
      <c r="P101" s="8" t="s">
        <v>21</v>
      </c>
      <c r="Q101" s="8" t="s">
        <v>21</v>
      </c>
      <c r="R101" s="71">
        <f>S101/8</f>
        <v>22.5</v>
      </c>
      <c r="S101" s="62">
        <f>150*1.2</f>
        <v>180</v>
      </c>
      <c r="T101" s="62">
        <f>660*1.2</f>
        <v>792</v>
      </c>
      <c r="U101" s="69">
        <f t="shared" si="31"/>
        <v>0.32142857142857145</v>
      </c>
      <c r="V101" s="69">
        <f t="shared" si="32"/>
        <v>11.314285714285715</v>
      </c>
    </row>
    <row r="102" spans="1:22" x14ac:dyDescent="0.25">
      <c r="A102" s="21" t="s">
        <v>81</v>
      </c>
      <c r="B102" s="12" t="s">
        <v>89</v>
      </c>
      <c r="C102" s="12" t="str">
        <f t="shared" si="27"/>
        <v>Artsadmin: Studio 3</v>
      </c>
      <c r="D102" s="69">
        <f t="shared" si="28"/>
        <v>2.5714285714285716</v>
      </c>
      <c r="E102" s="17">
        <f t="shared" si="36"/>
        <v>49.212598499999999</v>
      </c>
      <c r="F102" s="17">
        <f t="shared" si="36"/>
        <v>45.931758600000002</v>
      </c>
      <c r="G102" s="17">
        <f t="shared" si="37"/>
        <v>2260.4211943807222</v>
      </c>
      <c r="H102" s="37">
        <v>15</v>
      </c>
      <c r="I102" s="37">
        <v>14</v>
      </c>
      <c r="J102" s="37">
        <f t="shared" si="38"/>
        <v>210</v>
      </c>
      <c r="K102" s="12" t="s">
        <v>9</v>
      </c>
      <c r="L102" s="12" t="s">
        <v>9</v>
      </c>
      <c r="M102" s="12" t="s">
        <v>9</v>
      </c>
      <c r="N102" s="12" t="s">
        <v>21</v>
      </c>
      <c r="O102" s="12" t="s">
        <v>9</v>
      </c>
      <c r="P102" s="12" t="s">
        <v>9</v>
      </c>
      <c r="Q102" s="12" t="s">
        <v>21</v>
      </c>
      <c r="R102" s="73">
        <f>S102/5</f>
        <v>108</v>
      </c>
      <c r="S102" s="74">
        <f>450*1.2</f>
        <v>540</v>
      </c>
      <c r="T102" s="74">
        <f>1.2*1800</f>
        <v>2160</v>
      </c>
      <c r="U102" s="69">
        <f t="shared" si="31"/>
        <v>0.51428571428571423</v>
      </c>
      <c r="V102" s="69">
        <f t="shared" si="32"/>
        <v>10.285714285714286</v>
      </c>
    </row>
    <row r="103" spans="1:22" x14ac:dyDescent="0.25">
      <c r="A103" s="6" t="s">
        <v>757</v>
      </c>
      <c r="B103" s="6" t="s">
        <v>757</v>
      </c>
      <c r="C103" s="21" t="str">
        <f t="shared" si="27"/>
        <v>Anonymous: Anonymous</v>
      </c>
      <c r="D103" s="65">
        <f t="shared" si="28"/>
        <v>2.5819672131147544</v>
      </c>
      <c r="E103" s="13">
        <f t="shared" si="36"/>
        <v>26.246719200000001</v>
      </c>
      <c r="F103" s="13">
        <f t="shared" si="36"/>
        <v>20.013123390000001</v>
      </c>
      <c r="G103" s="54">
        <f t="shared" si="37"/>
        <v>525.27882993228218</v>
      </c>
      <c r="H103" s="51">
        <v>8</v>
      </c>
      <c r="I103" s="51">
        <v>6.1</v>
      </c>
      <c r="J103" s="51">
        <f t="shared" si="38"/>
        <v>48.8</v>
      </c>
      <c r="K103" s="25" t="s">
        <v>21</v>
      </c>
      <c r="L103" s="25" t="s">
        <v>21</v>
      </c>
      <c r="M103" s="25" t="s">
        <v>21</v>
      </c>
      <c r="N103" s="25" t="s">
        <v>21</v>
      </c>
      <c r="O103" s="25" t="s">
        <v>21</v>
      </c>
      <c r="P103" s="25" t="s">
        <v>21</v>
      </c>
      <c r="Q103" s="25" t="s">
        <v>21</v>
      </c>
      <c r="R103" s="62">
        <v>30</v>
      </c>
      <c r="S103" s="62">
        <v>126</v>
      </c>
      <c r="T103" s="62">
        <v>600</v>
      </c>
      <c r="U103" s="65">
        <f t="shared" si="31"/>
        <v>0.61475409836065575</v>
      </c>
      <c r="V103" s="65">
        <f t="shared" si="32"/>
        <v>12.295081967213115</v>
      </c>
    </row>
    <row r="104" spans="1:22" x14ac:dyDescent="0.25">
      <c r="A104" s="21" t="s">
        <v>208</v>
      </c>
      <c r="B104" s="21" t="s">
        <v>107</v>
      </c>
      <c r="C104" s="12" t="str">
        <f t="shared" si="27"/>
        <v>Holy Trinity W6: Upper Hall</v>
      </c>
      <c r="D104" s="69">
        <f t="shared" si="28"/>
        <v>2.5974025974025974</v>
      </c>
      <c r="E104" s="23">
        <f t="shared" si="36"/>
        <v>45.931758600000002</v>
      </c>
      <c r="F104" s="23">
        <f t="shared" si="36"/>
        <v>18.044619449999999</v>
      </c>
      <c r="G104" s="23">
        <f t="shared" si="37"/>
        <v>828.82110460626473</v>
      </c>
      <c r="H104" s="51">
        <v>14</v>
      </c>
      <c r="I104" s="51">
        <v>5.5</v>
      </c>
      <c r="J104" s="51">
        <f t="shared" si="38"/>
        <v>77</v>
      </c>
      <c r="K104" s="21" t="s">
        <v>9</v>
      </c>
      <c r="L104" s="21" t="s">
        <v>9</v>
      </c>
      <c r="M104" s="21" t="s">
        <v>9</v>
      </c>
      <c r="N104" s="21" t="s">
        <v>21</v>
      </c>
      <c r="O104" s="21" t="s">
        <v>21</v>
      </c>
      <c r="P104" s="21" t="s">
        <v>21</v>
      </c>
      <c r="Q104" s="21" t="s">
        <v>21</v>
      </c>
      <c r="R104" s="73">
        <f>S104/8</f>
        <v>25</v>
      </c>
      <c r="S104" s="74">
        <v>200</v>
      </c>
      <c r="T104" s="73">
        <f>S104*5</f>
        <v>1000</v>
      </c>
      <c r="U104" s="69">
        <f t="shared" si="31"/>
        <v>0.32467532467532467</v>
      </c>
      <c r="V104" s="69">
        <f t="shared" si="32"/>
        <v>12.987012987012987</v>
      </c>
    </row>
    <row r="105" spans="1:22" x14ac:dyDescent="0.25">
      <c r="A105" s="21" t="s">
        <v>262</v>
      </c>
      <c r="B105" s="12" t="s">
        <v>137</v>
      </c>
      <c r="C105" s="12" t="str">
        <f t="shared" si="27"/>
        <v>London Welsh Centre: Main Hall</v>
      </c>
      <c r="D105" s="69">
        <f t="shared" si="28"/>
        <v>2.6149425287356323</v>
      </c>
      <c r="E105" s="12">
        <v>57</v>
      </c>
      <c r="F105" s="12">
        <v>35</v>
      </c>
      <c r="G105" s="17">
        <f t="shared" si="37"/>
        <v>1995</v>
      </c>
      <c r="H105" s="37">
        <v>17.399999999999999</v>
      </c>
      <c r="I105" s="37">
        <v>10</v>
      </c>
      <c r="J105" s="37">
        <f t="shared" si="38"/>
        <v>174</v>
      </c>
      <c r="K105" s="12" t="s">
        <v>9</v>
      </c>
      <c r="L105" s="12" t="s">
        <v>21</v>
      </c>
      <c r="M105" s="12" t="s">
        <v>21</v>
      </c>
      <c r="N105" s="12" t="s">
        <v>21</v>
      </c>
      <c r="O105" s="12" t="s">
        <v>21</v>
      </c>
      <c r="P105" s="12" t="s">
        <v>9</v>
      </c>
      <c r="Q105" s="12" t="s">
        <v>21</v>
      </c>
      <c r="R105" s="73">
        <f>S105/8</f>
        <v>56.875</v>
      </c>
      <c r="S105" s="74">
        <v>455</v>
      </c>
      <c r="T105" s="73">
        <f>S105*5</f>
        <v>2275</v>
      </c>
      <c r="U105" s="69">
        <f t="shared" si="31"/>
        <v>0.32686781609195403</v>
      </c>
      <c r="V105" s="69">
        <f t="shared" si="32"/>
        <v>13.074712643678161</v>
      </c>
    </row>
    <row r="106" spans="1:22" x14ac:dyDescent="0.25">
      <c r="A106" s="6" t="s">
        <v>485</v>
      </c>
      <c r="B106" s="8" t="s">
        <v>137</v>
      </c>
      <c r="C106" s="12" t="str">
        <f t="shared" si="27"/>
        <v>Paddington Arts Centre: Main Hall</v>
      </c>
      <c r="D106" s="69">
        <f t="shared" si="28"/>
        <v>2.6190476190476191</v>
      </c>
      <c r="E106" s="13">
        <f>H106*3.2808399</f>
        <v>47.244094560000001</v>
      </c>
      <c r="F106" s="13">
        <f>I106*3.2808399</f>
        <v>45.931758600000002</v>
      </c>
      <c r="G106" s="14">
        <f t="shared" si="37"/>
        <v>2170.0043466054935</v>
      </c>
      <c r="H106" s="50">
        <v>14.4</v>
      </c>
      <c r="I106" s="50">
        <v>14</v>
      </c>
      <c r="J106" s="50">
        <f t="shared" si="38"/>
        <v>201.6</v>
      </c>
      <c r="K106" s="8" t="s">
        <v>21</v>
      </c>
      <c r="L106" s="8" t="s">
        <v>21</v>
      </c>
      <c r="M106" s="8" t="s">
        <v>9</v>
      </c>
      <c r="N106" s="8" t="s">
        <v>9</v>
      </c>
      <c r="O106" s="8" t="s">
        <v>21</v>
      </c>
      <c r="P106" s="8" t="s">
        <v>21</v>
      </c>
      <c r="Q106" s="8" t="s">
        <v>21</v>
      </c>
      <c r="R106" s="62">
        <v>66</v>
      </c>
      <c r="S106" s="71">
        <f>R106*8</f>
        <v>528</v>
      </c>
      <c r="T106" s="71">
        <f>S106*5</f>
        <v>2640</v>
      </c>
      <c r="U106" s="69">
        <f t="shared" si="31"/>
        <v>0.32738095238095238</v>
      </c>
      <c r="V106" s="69">
        <f t="shared" si="32"/>
        <v>13.095238095238095</v>
      </c>
    </row>
    <row r="107" spans="1:22" x14ac:dyDescent="0.25">
      <c r="A107" s="6" t="s">
        <v>472</v>
      </c>
      <c r="B107" s="8" t="s">
        <v>575</v>
      </c>
      <c r="C107" s="12" t="str">
        <f t="shared" si="27"/>
        <v>Brady Arts and Community Centre: Side Hall</v>
      </c>
      <c r="D107" s="69">
        <f t="shared" si="28"/>
        <v>2.6256410256410256</v>
      </c>
      <c r="E107" s="13"/>
      <c r="F107" s="13"/>
      <c r="G107" s="14"/>
      <c r="H107" s="50">
        <v>13</v>
      </c>
      <c r="I107" s="50">
        <v>7.5</v>
      </c>
      <c r="J107" s="50">
        <f t="shared" si="38"/>
        <v>97.5</v>
      </c>
      <c r="K107" s="8" t="s">
        <v>21</v>
      </c>
      <c r="L107" s="8" t="s">
        <v>21</v>
      </c>
      <c r="M107" s="8" t="s">
        <v>21</v>
      </c>
      <c r="N107" s="8" t="s">
        <v>21</v>
      </c>
      <c r="O107" s="8" t="s">
        <v>21</v>
      </c>
      <c r="P107" s="8" t="s">
        <v>21</v>
      </c>
      <c r="Q107" s="8" t="s">
        <v>21</v>
      </c>
      <c r="R107" s="62">
        <v>32</v>
      </c>
      <c r="S107" s="71">
        <f>R107*8</f>
        <v>256</v>
      </c>
      <c r="T107" s="71">
        <f>S107*5</f>
        <v>1280</v>
      </c>
      <c r="U107" s="69">
        <f t="shared" si="31"/>
        <v>0.3282051282051282</v>
      </c>
      <c r="V107" s="69">
        <f t="shared" si="32"/>
        <v>13.128205128205128</v>
      </c>
    </row>
    <row r="108" spans="1:22" x14ac:dyDescent="0.25">
      <c r="A108" s="28" t="s">
        <v>168</v>
      </c>
      <c r="B108" s="21" t="s">
        <v>100</v>
      </c>
      <c r="C108" s="12" t="str">
        <f t="shared" si="27"/>
        <v>English Touring Theatre: Studio 1</v>
      </c>
      <c r="D108" s="69">
        <f t="shared" si="28"/>
        <v>2.6307692307692307</v>
      </c>
      <c r="E108" s="12">
        <v>32</v>
      </c>
      <c r="F108" s="12">
        <v>42.5</v>
      </c>
      <c r="G108" s="17">
        <f t="shared" ref="G108:G133" si="39">E108*F108</f>
        <v>1360</v>
      </c>
      <c r="H108" s="51">
        <v>10</v>
      </c>
      <c r="I108" s="51">
        <v>13</v>
      </c>
      <c r="J108" s="37">
        <f t="shared" si="38"/>
        <v>130</v>
      </c>
      <c r="K108" s="23" t="s">
        <v>9</v>
      </c>
      <c r="L108" s="23" t="s">
        <v>21</v>
      </c>
      <c r="M108" s="23" t="s">
        <v>21</v>
      </c>
      <c r="N108" s="23" t="s">
        <v>21</v>
      </c>
      <c r="O108" s="23" t="s">
        <v>9</v>
      </c>
      <c r="P108" s="23" t="s">
        <v>9</v>
      </c>
      <c r="Q108" s="23" t="s">
        <v>21</v>
      </c>
      <c r="R108" s="73">
        <f>S108/8</f>
        <v>42.75</v>
      </c>
      <c r="S108" s="62">
        <v>342</v>
      </c>
      <c r="T108" s="62">
        <v>1620</v>
      </c>
      <c r="U108" s="69">
        <f t="shared" si="31"/>
        <v>0.32884615384615384</v>
      </c>
      <c r="V108" s="69">
        <f t="shared" si="32"/>
        <v>12.461538461538462</v>
      </c>
    </row>
    <row r="109" spans="1:22" x14ac:dyDescent="0.25">
      <c r="A109" s="21" t="s">
        <v>648</v>
      </c>
      <c r="B109" s="12" t="s">
        <v>655</v>
      </c>
      <c r="C109" s="12" t="str">
        <f t="shared" si="27"/>
        <v>NLPAC Performing Arts: Studio LG2</v>
      </c>
      <c r="D109" s="69">
        <f t="shared" si="28"/>
        <v>2.6446280991735538</v>
      </c>
      <c r="E109" s="12">
        <v>18</v>
      </c>
      <c r="F109" s="12">
        <v>36</v>
      </c>
      <c r="G109" s="17">
        <f t="shared" si="39"/>
        <v>648</v>
      </c>
      <c r="H109" s="37">
        <v>5.5</v>
      </c>
      <c r="I109" s="37">
        <v>11</v>
      </c>
      <c r="J109" s="37">
        <f t="shared" si="38"/>
        <v>60.5</v>
      </c>
      <c r="K109" s="12" t="s">
        <v>21</v>
      </c>
      <c r="L109" s="12" t="s">
        <v>21</v>
      </c>
      <c r="M109" s="12" t="s">
        <v>9</v>
      </c>
      <c r="N109" s="12" t="s">
        <v>21</v>
      </c>
      <c r="O109" s="12" t="s">
        <v>9</v>
      </c>
      <c r="P109" s="12" t="s">
        <v>21</v>
      </c>
      <c r="Q109" s="12" t="s">
        <v>9</v>
      </c>
      <c r="R109" s="74">
        <v>20</v>
      </c>
      <c r="S109" s="73">
        <f>R109*8</f>
        <v>160</v>
      </c>
      <c r="T109" s="73">
        <f>S109*5</f>
        <v>800</v>
      </c>
      <c r="U109" s="69">
        <f t="shared" si="31"/>
        <v>0.33057851239669422</v>
      </c>
      <c r="V109" s="69">
        <f t="shared" si="32"/>
        <v>13.223140495867769</v>
      </c>
    </row>
    <row r="110" spans="1:22" s="77" customFormat="1" x14ac:dyDescent="0.25">
      <c r="A110" s="6" t="s">
        <v>349</v>
      </c>
      <c r="B110" s="25" t="s">
        <v>356</v>
      </c>
      <c r="C110" s="12" t="str">
        <f t="shared" si="27"/>
        <v>Rooms Above: Room 1</v>
      </c>
      <c r="D110" s="69">
        <f t="shared" si="28"/>
        <v>2.6482758620689655</v>
      </c>
      <c r="E110" s="23">
        <f>H110*3.2808399</f>
        <v>47.572178550000004</v>
      </c>
      <c r="F110" s="23">
        <f>I110*3.2808399</f>
        <v>16.404199500000001</v>
      </c>
      <c r="G110" s="23">
        <f t="shared" si="39"/>
        <v>780.3835075838208</v>
      </c>
      <c r="H110" s="50">
        <v>14.5</v>
      </c>
      <c r="I110" s="50">
        <v>5</v>
      </c>
      <c r="J110" s="50">
        <f t="shared" si="38"/>
        <v>72.5</v>
      </c>
      <c r="K110" s="25" t="s">
        <v>21</v>
      </c>
      <c r="L110" s="25" t="s">
        <v>21</v>
      </c>
      <c r="M110" s="25" t="s">
        <v>21</v>
      </c>
      <c r="N110" s="25" t="s">
        <v>21</v>
      </c>
      <c r="O110" s="25" t="s">
        <v>21</v>
      </c>
      <c r="P110" s="25" t="s">
        <v>21</v>
      </c>
      <c r="Q110" s="25" t="s">
        <v>21</v>
      </c>
      <c r="R110" s="62">
        <v>24</v>
      </c>
      <c r="S110" s="71">
        <f>R110*8</f>
        <v>192</v>
      </c>
      <c r="T110" s="71">
        <f>S110*5</f>
        <v>960</v>
      </c>
      <c r="U110" s="69">
        <f t="shared" si="31"/>
        <v>0.33103448275862069</v>
      </c>
      <c r="V110" s="69">
        <f t="shared" si="32"/>
        <v>13.241379310344827</v>
      </c>
    </row>
    <row r="111" spans="1:22" x14ac:dyDescent="0.25">
      <c r="A111" s="21" t="s">
        <v>116</v>
      </c>
      <c r="B111" s="21" t="s">
        <v>124</v>
      </c>
      <c r="C111" s="12" t="str">
        <f t="shared" si="27"/>
        <v>Cecil Sharp House: Trefusis Hall</v>
      </c>
      <c r="D111" s="69">
        <f t="shared" si="28"/>
        <v>2.6577556584468449</v>
      </c>
      <c r="E111" s="23">
        <v>45</v>
      </c>
      <c r="F111" s="23">
        <v>27</v>
      </c>
      <c r="G111" s="23">
        <f t="shared" si="39"/>
        <v>1215</v>
      </c>
      <c r="H111" s="51">
        <f>E111*0.3048</f>
        <v>13.716000000000001</v>
      </c>
      <c r="I111" s="51">
        <f>F111*0.3048</f>
        <v>8.2295999999999996</v>
      </c>
      <c r="J111" s="51">
        <f t="shared" si="38"/>
        <v>112.8771936</v>
      </c>
      <c r="K111" s="21" t="s">
        <v>9</v>
      </c>
      <c r="L111" s="21" t="s">
        <v>21</v>
      </c>
      <c r="M111" s="21" t="s">
        <v>21</v>
      </c>
      <c r="N111" s="21" t="s">
        <v>21</v>
      </c>
      <c r="O111" s="21" t="s">
        <v>9</v>
      </c>
      <c r="P111" s="21" t="s">
        <v>9</v>
      </c>
      <c r="Q111" s="21" t="s">
        <v>9</v>
      </c>
      <c r="R111" s="73">
        <f>S111/8</f>
        <v>37.5</v>
      </c>
      <c r="S111" s="74">
        <v>300</v>
      </c>
      <c r="T111" s="74">
        <v>1200</v>
      </c>
      <c r="U111" s="69">
        <f t="shared" si="31"/>
        <v>0.33221945730585561</v>
      </c>
      <c r="V111" s="69">
        <f t="shared" si="32"/>
        <v>10.63102263378738</v>
      </c>
    </row>
    <row r="112" spans="1:22" x14ac:dyDescent="0.25">
      <c r="A112" s="21" t="s">
        <v>218</v>
      </c>
      <c r="B112" s="12" t="s">
        <v>225</v>
      </c>
      <c r="C112" s="12" t="str">
        <f t="shared" si="27"/>
        <v>Jacksons Lane: Space 4</v>
      </c>
      <c r="D112" s="69">
        <f t="shared" si="28"/>
        <v>2.6666666666666665</v>
      </c>
      <c r="E112" s="23">
        <f t="shared" ref="E112:F114" si="40">H112*3.2808399</f>
        <v>19.685039400000001</v>
      </c>
      <c r="F112" s="23">
        <f t="shared" si="40"/>
        <v>32.808399000000001</v>
      </c>
      <c r="G112" s="17">
        <f t="shared" si="39"/>
        <v>645.83462696592062</v>
      </c>
      <c r="H112" s="37">
        <v>6</v>
      </c>
      <c r="I112" s="37">
        <v>10</v>
      </c>
      <c r="J112" s="37">
        <f t="shared" si="38"/>
        <v>60</v>
      </c>
      <c r="K112" s="12" t="s">
        <v>21</v>
      </c>
      <c r="L112" s="12" t="s">
        <v>21</v>
      </c>
      <c r="M112" s="12" t="s">
        <v>21</v>
      </c>
      <c r="N112" s="12" t="s">
        <v>21</v>
      </c>
      <c r="O112" s="12" t="s">
        <v>21</v>
      </c>
      <c r="P112" s="12" t="s">
        <v>21</v>
      </c>
      <c r="Q112" s="12" t="s">
        <v>21</v>
      </c>
      <c r="R112" s="74">
        <v>20</v>
      </c>
      <c r="S112" s="73">
        <f>R112*8</f>
        <v>160</v>
      </c>
      <c r="T112" s="73">
        <f>S112*5</f>
        <v>800</v>
      </c>
      <c r="U112" s="69">
        <f t="shared" si="31"/>
        <v>0.33333333333333331</v>
      </c>
      <c r="V112" s="69">
        <f t="shared" si="32"/>
        <v>13.333333333333334</v>
      </c>
    </row>
    <row r="113" spans="1:22" x14ac:dyDescent="0.25">
      <c r="A113" s="6" t="s">
        <v>757</v>
      </c>
      <c r="B113" s="6" t="s">
        <v>757</v>
      </c>
      <c r="C113" s="21" t="str">
        <f t="shared" si="27"/>
        <v>Anonymous: Anonymous</v>
      </c>
      <c r="D113" s="65">
        <f t="shared" si="28"/>
        <v>2.7217741935483866</v>
      </c>
      <c r="E113" s="13">
        <f t="shared" si="40"/>
        <v>40.68241476</v>
      </c>
      <c r="F113" s="13">
        <f t="shared" si="40"/>
        <v>20.997375360000003</v>
      </c>
      <c r="G113" s="54">
        <f t="shared" si="39"/>
        <v>854.2239332669244</v>
      </c>
      <c r="H113" s="51">
        <v>12.4</v>
      </c>
      <c r="I113" s="51">
        <v>6.4</v>
      </c>
      <c r="J113" s="51">
        <f t="shared" si="38"/>
        <v>79.360000000000014</v>
      </c>
      <c r="K113" s="25" t="s">
        <v>21</v>
      </c>
      <c r="L113" s="25" t="s">
        <v>21</v>
      </c>
      <c r="M113" s="25" t="s">
        <v>21</v>
      </c>
      <c r="N113" s="25" t="s">
        <v>21</v>
      </c>
      <c r="O113" s="25" t="s">
        <v>21</v>
      </c>
      <c r="P113" s="25" t="s">
        <v>21</v>
      </c>
      <c r="Q113" s="25" t="s">
        <v>21</v>
      </c>
      <c r="R113" s="62">
        <v>48</v>
      </c>
      <c r="S113" s="62">
        <v>216</v>
      </c>
      <c r="T113" s="62">
        <f>750*1.2</f>
        <v>900</v>
      </c>
      <c r="U113" s="65">
        <f t="shared" si="31"/>
        <v>0.60483870967741926</v>
      </c>
      <c r="V113" s="65">
        <f t="shared" si="32"/>
        <v>11.34072580645161</v>
      </c>
    </row>
    <row r="114" spans="1:22" x14ac:dyDescent="0.25">
      <c r="A114" s="6" t="s">
        <v>485</v>
      </c>
      <c r="B114" s="8" t="s">
        <v>130</v>
      </c>
      <c r="C114" s="12" t="str">
        <f t="shared" si="27"/>
        <v>Paddington Arts Centre: Dance Studio</v>
      </c>
      <c r="D114" s="69">
        <f t="shared" si="28"/>
        <v>2.7244582043343653</v>
      </c>
      <c r="E114" s="13">
        <f t="shared" si="40"/>
        <v>31.16797905</v>
      </c>
      <c r="F114" s="13">
        <f t="shared" si="40"/>
        <v>27.887139150000003</v>
      </c>
      <c r="G114" s="14">
        <f t="shared" si="39"/>
        <v>869.18576879163493</v>
      </c>
      <c r="H114" s="50">
        <v>9.5</v>
      </c>
      <c r="I114" s="50">
        <v>8.5</v>
      </c>
      <c r="J114" s="50">
        <f t="shared" si="38"/>
        <v>80.75</v>
      </c>
      <c r="K114" s="8" t="s">
        <v>21</v>
      </c>
      <c r="L114" s="8" t="s">
        <v>21</v>
      </c>
      <c r="M114" s="8" t="s">
        <v>9</v>
      </c>
      <c r="N114" s="8" t="s">
        <v>21</v>
      </c>
      <c r="O114" s="8" t="s">
        <v>9</v>
      </c>
      <c r="P114" s="8" t="s">
        <v>21</v>
      </c>
      <c r="Q114" s="8" t="s">
        <v>21</v>
      </c>
      <c r="R114" s="73">
        <f>S114/8</f>
        <v>27.5</v>
      </c>
      <c r="S114" s="62">
        <v>220</v>
      </c>
      <c r="T114" s="71">
        <f>S114*5</f>
        <v>1100</v>
      </c>
      <c r="U114" s="69">
        <f t="shared" si="31"/>
        <v>0.34055727554179566</v>
      </c>
      <c r="V114" s="69">
        <f t="shared" si="32"/>
        <v>13.622291021671826</v>
      </c>
    </row>
    <row r="115" spans="1:22" x14ac:dyDescent="0.25">
      <c r="A115" s="6" t="s">
        <v>420</v>
      </c>
      <c r="B115" s="25" t="s">
        <v>590</v>
      </c>
      <c r="C115" s="12" t="str">
        <f t="shared" si="27"/>
        <v>Diorama Arts Studios: 4 Large Rooms (Regents, Sunset, Taiko, Kodo)</v>
      </c>
      <c r="D115" s="69">
        <f t="shared" si="28"/>
        <v>2.7450980392156863</v>
      </c>
      <c r="E115" s="13">
        <v>29</v>
      </c>
      <c r="F115" s="13">
        <f t="shared" ref="F115:F128" si="41">I115*3.2808399</f>
        <v>27.887139150000003</v>
      </c>
      <c r="G115" s="14">
        <f t="shared" si="39"/>
        <v>808.72703535000005</v>
      </c>
      <c r="H115" s="50">
        <v>9</v>
      </c>
      <c r="I115" s="50">
        <v>8.5</v>
      </c>
      <c r="J115" s="50">
        <f t="shared" si="38"/>
        <v>76.5</v>
      </c>
      <c r="K115" s="8" t="s">
        <v>9</v>
      </c>
      <c r="L115" s="8" t="s">
        <v>21</v>
      </c>
      <c r="M115" s="8" t="s">
        <v>21</v>
      </c>
      <c r="N115" s="8" t="s">
        <v>21</v>
      </c>
      <c r="O115" s="8" t="s">
        <v>21</v>
      </c>
      <c r="P115" s="8" t="s">
        <v>21</v>
      </c>
      <c r="Q115" s="8" t="s">
        <v>21</v>
      </c>
      <c r="R115" s="71">
        <f>S115/8</f>
        <v>26.25</v>
      </c>
      <c r="S115" s="62">
        <v>210</v>
      </c>
      <c r="T115" s="71">
        <f>S115*5</f>
        <v>1050</v>
      </c>
      <c r="U115" s="69">
        <f t="shared" si="31"/>
        <v>0.34313725490196079</v>
      </c>
      <c r="V115" s="69">
        <f t="shared" si="32"/>
        <v>13.725490196078431</v>
      </c>
    </row>
    <row r="116" spans="1:22" x14ac:dyDescent="0.25">
      <c r="A116" s="21" t="s">
        <v>131</v>
      </c>
      <c r="B116" s="21" t="s">
        <v>138</v>
      </c>
      <c r="C116" s="12" t="str">
        <f t="shared" si="27"/>
        <v>Clapham Community Project: Harlequin Room</v>
      </c>
      <c r="D116" s="69">
        <f t="shared" si="28"/>
        <v>2.75000275000275</v>
      </c>
      <c r="E116" s="23">
        <f t="shared" ref="E116:E128" si="42">H116*3.2808399</f>
        <v>26.870078781</v>
      </c>
      <c r="F116" s="23">
        <f t="shared" si="41"/>
        <v>14.566929156000002</v>
      </c>
      <c r="G116" s="17">
        <f t="shared" si="39"/>
        <v>391.41453401896592</v>
      </c>
      <c r="H116" s="37">
        <v>8.19</v>
      </c>
      <c r="I116" s="37">
        <v>4.4400000000000004</v>
      </c>
      <c r="J116" s="37">
        <f t="shared" si="38"/>
        <v>36.363599999999998</v>
      </c>
      <c r="K116" s="23" t="s">
        <v>9</v>
      </c>
      <c r="L116" s="23" t="s">
        <v>9</v>
      </c>
      <c r="M116" s="23" t="s">
        <v>21</v>
      </c>
      <c r="N116" s="23" t="s">
        <v>21</v>
      </c>
      <c r="O116" s="23" t="s">
        <v>9</v>
      </c>
      <c r="P116" s="23" t="s">
        <v>21</v>
      </c>
      <c r="Q116" s="23" t="s">
        <v>21</v>
      </c>
      <c r="R116" s="73">
        <f>S116/8</f>
        <v>12.5</v>
      </c>
      <c r="S116" s="74">
        <v>100</v>
      </c>
      <c r="T116" s="73">
        <f>(S116*5)*0.9</f>
        <v>450</v>
      </c>
      <c r="U116" s="69">
        <f t="shared" si="31"/>
        <v>0.34375034375034375</v>
      </c>
      <c r="V116" s="69">
        <f t="shared" si="32"/>
        <v>12.375012375012375</v>
      </c>
    </row>
    <row r="117" spans="1:22" s="77" customFormat="1" x14ac:dyDescent="0.25">
      <c r="A117" s="21" t="s">
        <v>207</v>
      </c>
      <c r="B117" s="21" t="s">
        <v>108</v>
      </c>
      <c r="C117" s="12" t="str">
        <f t="shared" si="27"/>
        <v>Holy Innocents Church: Lower Hall</v>
      </c>
      <c r="D117" s="69">
        <f t="shared" si="28"/>
        <v>2.7705627705627704</v>
      </c>
      <c r="E117" s="23">
        <f t="shared" si="42"/>
        <v>25.262467230000002</v>
      </c>
      <c r="F117" s="23">
        <f t="shared" si="41"/>
        <v>24.606299249999999</v>
      </c>
      <c r="G117" s="23">
        <f t="shared" si="39"/>
        <v>621.61582845469866</v>
      </c>
      <c r="H117" s="51">
        <v>7.7</v>
      </c>
      <c r="I117" s="51">
        <v>7.5</v>
      </c>
      <c r="J117" s="37">
        <f t="shared" si="38"/>
        <v>57.75</v>
      </c>
      <c r="K117" s="21" t="s">
        <v>586</v>
      </c>
      <c r="L117" s="21" t="s">
        <v>21</v>
      </c>
      <c r="M117" s="21" t="s">
        <v>21</v>
      </c>
      <c r="N117" s="21" t="s">
        <v>21</v>
      </c>
      <c r="O117" s="21" t="s">
        <v>21</v>
      </c>
      <c r="P117" s="21" t="s">
        <v>9</v>
      </c>
      <c r="Q117" s="21" t="s">
        <v>21</v>
      </c>
      <c r="R117" s="74">
        <v>25</v>
      </c>
      <c r="S117" s="74">
        <v>160</v>
      </c>
      <c r="T117" s="73">
        <f>S117*5</f>
        <v>800</v>
      </c>
      <c r="U117" s="69">
        <f t="shared" si="31"/>
        <v>0.4329004329004329</v>
      </c>
      <c r="V117" s="69">
        <f t="shared" si="32"/>
        <v>13.852813852813853</v>
      </c>
    </row>
    <row r="118" spans="1:22" s="77" customFormat="1" x14ac:dyDescent="0.25">
      <c r="A118" s="21" t="s">
        <v>208</v>
      </c>
      <c r="B118" s="21" t="s">
        <v>108</v>
      </c>
      <c r="C118" s="12" t="str">
        <f t="shared" ref="C118:C149" si="43">A118&amp;": "&amp;B118</f>
        <v>Holy Trinity W6: Lower Hall</v>
      </c>
      <c r="D118" s="69">
        <f t="shared" ref="D118:D149" si="44">S118/J118</f>
        <v>2.7777777777777777</v>
      </c>
      <c r="E118" s="23">
        <f t="shared" si="42"/>
        <v>45.931758600000002</v>
      </c>
      <c r="F118" s="23">
        <f t="shared" si="41"/>
        <v>29.527559100000001</v>
      </c>
      <c r="G118" s="23">
        <f t="shared" si="39"/>
        <v>1356.2527166284333</v>
      </c>
      <c r="H118" s="51">
        <v>14</v>
      </c>
      <c r="I118" s="51">
        <v>9</v>
      </c>
      <c r="J118" s="51">
        <f t="shared" si="38"/>
        <v>126</v>
      </c>
      <c r="K118" s="21" t="s">
        <v>9</v>
      </c>
      <c r="L118" s="21" t="s">
        <v>9</v>
      </c>
      <c r="M118" s="21" t="s">
        <v>9</v>
      </c>
      <c r="N118" s="21" t="s">
        <v>21</v>
      </c>
      <c r="O118" s="21" t="s">
        <v>21</v>
      </c>
      <c r="P118" s="21" t="s">
        <v>21</v>
      </c>
      <c r="Q118" s="21" t="s">
        <v>21</v>
      </c>
      <c r="R118" s="73">
        <f>S118/8</f>
        <v>43.75</v>
      </c>
      <c r="S118" s="74">
        <v>350</v>
      </c>
      <c r="T118" s="73">
        <f>S118*5</f>
        <v>1750</v>
      </c>
      <c r="U118" s="69">
        <f t="shared" ref="U118:U149" si="45">R118/J118</f>
        <v>0.34722222222222221</v>
      </c>
      <c r="V118" s="69">
        <f t="shared" ref="V118:V149" si="46">T118/J118</f>
        <v>13.888888888888889</v>
      </c>
    </row>
    <row r="119" spans="1:22" s="77" customFormat="1" x14ac:dyDescent="0.25">
      <c r="A119" s="6" t="s">
        <v>710</v>
      </c>
      <c r="B119" s="25" t="s">
        <v>721</v>
      </c>
      <c r="C119" s="12" t="str">
        <f t="shared" si="43"/>
        <v>Royal Academy of Dance: Espinosa</v>
      </c>
      <c r="D119" s="69">
        <f t="shared" si="44"/>
        <v>2.7955736750145603</v>
      </c>
      <c r="E119" s="23">
        <f t="shared" si="42"/>
        <v>39.041994810000006</v>
      </c>
      <c r="F119" s="23">
        <f t="shared" si="41"/>
        <v>33.136482989999998</v>
      </c>
      <c r="G119" s="23">
        <f t="shared" si="39"/>
        <v>1293.7143969172334</v>
      </c>
      <c r="H119" s="50">
        <v>11.9</v>
      </c>
      <c r="I119" s="50">
        <v>10.1</v>
      </c>
      <c r="J119" s="50">
        <f t="shared" si="38"/>
        <v>120.19</v>
      </c>
      <c r="K119" s="25" t="s">
        <v>9</v>
      </c>
      <c r="L119" s="25" t="s">
        <v>9</v>
      </c>
      <c r="M119" s="25" t="s">
        <v>9</v>
      </c>
      <c r="N119" s="25" t="s">
        <v>21</v>
      </c>
      <c r="O119" s="25" t="s">
        <v>9</v>
      </c>
      <c r="P119" s="25" t="s">
        <v>21</v>
      </c>
      <c r="Q119" s="25" t="s">
        <v>9</v>
      </c>
      <c r="R119" s="62">
        <v>42</v>
      </c>
      <c r="S119" s="71">
        <f>R119*8</f>
        <v>336</v>
      </c>
      <c r="T119" s="71">
        <f>S119*5</f>
        <v>1680</v>
      </c>
      <c r="U119" s="69">
        <f t="shared" si="45"/>
        <v>0.34944670937682004</v>
      </c>
      <c r="V119" s="69">
        <f t="shared" si="46"/>
        <v>13.977868375072802</v>
      </c>
    </row>
    <row r="120" spans="1:22" s="21" customFormat="1" x14ac:dyDescent="0.25">
      <c r="A120" s="6" t="s">
        <v>710</v>
      </c>
      <c r="B120" s="25" t="s">
        <v>723</v>
      </c>
      <c r="C120" s="12" t="str">
        <f t="shared" si="43"/>
        <v>Royal Academy of Dance: Karsavina</v>
      </c>
      <c r="D120" s="69">
        <f t="shared" si="44"/>
        <v>2.7955736750145603</v>
      </c>
      <c r="E120" s="23">
        <f t="shared" si="42"/>
        <v>39.041994810000006</v>
      </c>
      <c r="F120" s="23">
        <f t="shared" si="41"/>
        <v>33.136482989999998</v>
      </c>
      <c r="G120" s="23">
        <f t="shared" si="39"/>
        <v>1293.7143969172334</v>
      </c>
      <c r="H120" s="50">
        <v>11.9</v>
      </c>
      <c r="I120" s="50">
        <v>10.1</v>
      </c>
      <c r="J120" s="50">
        <f t="shared" si="38"/>
        <v>120.19</v>
      </c>
      <c r="K120" s="25" t="s">
        <v>9</v>
      </c>
      <c r="L120" s="25" t="s">
        <v>9</v>
      </c>
      <c r="M120" s="25" t="s">
        <v>9</v>
      </c>
      <c r="N120" s="25" t="s">
        <v>21</v>
      </c>
      <c r="O120" s="25" t="s">
        <v>9</v>
      </c>
      <c r="P120" s="25" t="s">
        <v>21</v>
      </c>
      <c r="Q120" s="25" t="s">
        <v>9</v>
      </c>
      <c r="R120" s="62">
        <v>42</v>
      </c>
      <c r="S120" s="71">
        <f>R120*8</f>
        <v>336</v>
      </c>
      <c r="T120" s="71">
        <f>S120*5</f>
        <v>1680</v>
      </c>
      <c r="U120" s="69">
        <f t="shared" si="45"/>
        <v>0.34944670937682004</v>
      </c>
      <c r="V120" s="69">
        <f t="shared" si="46"/>
        <v>13.977868375072802</v>
      </c>
    </row>
    <row r="121" spans="1:22" s="21" customFormat="1" x14ac:dyDescent="0.25">
      <c r="A121" s="21" t="s">
        <v>316</v>
      </c>
      <c r="B121" s="21" t="s">
        <v>324</v>
      </c>
      <c r="C121" s="12" t="str">
        <f t="shared" si="43"/>
        <v>Oval House: Downstairs Dance Studio</v>
      </c>
      <c r="D121" s="69">
        <f t="shared" si="44"/>
        <v>2.8163265306122449</v>
      </c>
      <c r="E121" s="23">
        <f t="shared" si="42"/>
        <v>22.965879300000001</v>
      </c>
      <c r="F121" s="23">
        <f t="shared" si="41"/>
        <v>22.965879300000001</v>
      </c>
      <c r="G121" s="23">
        <f t="shared" si="39"/>
        <v>527.43161202216857</v>
      </c>
      <c r="H121" s="51">
        <v>7</v>
      </c>
      <c r="I121" s="51">
        <v>7</v>
      </c>
      <c r="J121" s="37">
        <f t="shared" si="38"/>
        <v>49</v>
      </c>
      <c r="K121" s="21" t="s">
        <v>21</v>
      </c>
      <c r="L121" s="21" t="s">
        <v>21</v>
      </c>
      <c r="M121" s="21" t="s">
        <v>21</v>
      </c>
      <c r="N121" s="21" t="s">
        <v>21</v>
      </c>
      <c r="O121" s="21" t="s">
        <v>9</v>
      </c>
      <c r="P121" s="21" t="s">
        <v>9</v>
      </c>
      <c r="Q121" s="21" t="s">
        <v>9</v>
      </c>
      <c r="R121" s="73">
        <f>S121/8</f>
        <v>17.25</v>
      </c>
      <c r="S121" s="74">
        <v>138</v>
      </c>
      <c r="T121" s="74">
        <v>660</v>
      </c>
      <c r="U121" s="69">
        <f t="shared" si="45"/>
        <v>0.35204081632653061</v>
      </c>
      <c r="V121" s="69">
        <f t="shared" si="46"/>
        <v>13.469387755102041</v>
      </c>
    </row>
    <row r="122" spans="1:22" x14ac:dyDescent="0.25">
      <c r="A122" s="6" t="s">
        <v>463</v>
      </c>
      <c r="B122" s="8" t="s">
        <v>88</v>
      </c>
      <c r="C122" s="12" t="str">
        <f t="shared" si="43"/>
        <v>The Tramshed: Theatre</v>
      </c>
      <c r="D122" s="69">
        <f t="shared" si="44"/>
        <v>2.8214285714285716</v>
      </c>
      <c r="E122" s="13">
        <f t="shared" si="42"/>
        <v>32.808399000000001</v>
      </c>
      <c r="F122" s="13">
        <f t="shared" si="41"/>
        <v>45.931758600000002</v>
      </c>
      <c r="G122" s="14">
        <f t="shared" si="39"/>
        <v>1506.9474629204815</v>
      </c>
      <c r="H122" s="50">
        <v>10</v>
      </c>
      <c r="I122" s="50">
        <v>14</v>
      </c>
      <c r="J122" s="50">
        <f t="shared" si="38"/>
        <v>140</v>
      </c>
      <c r="K122" s="8" t="s">
        <v>9</v>
      </c>
      <c r="L122" s="8" t="s">
        <v>21</v>
      </c>
      <c r="M122" s="8" t="s">
        <v>9</v>
      </c>
      <c r="N122" s="8" t="s">
        <v>9</v>
      </c>
      <c r="O122" s="8" t="s">
        <v>9</v>
      </c>
      <c r="P122" s="8" t="s">
        <v>21</v>
      </c>
      <c r="Q122" s="8" t="s">
        <v>21</v>
      </c>
      <c r="R122" s="62">
        <v>64</v>
      </c>
      <c r="S122" s="62">
        <v>395</v>
      </c>
      <c r="T122" s="62">
        <v>1200</v>
      </c>
      <c r="U122" s="69">
        <f t="shared" si="45"/>
        <v>0.45714285714285713</v>
      </c>
      <c r="V122" s="69">
        <f t="shared" si="46"/>
        <v>8.5714285714285712</v>
      </c>
    </row>
    <row r="123" spans="1:22" x14ac:dyDescent="0.25">
      <c r="A123" s="6" t="s">
        <v>28</v>
      </c>
      <c r="B123" s="8" t="s">
        <v>92</v>
      </c>
      <c r="C123" s="12" t="str">
        <f t="shared" si="43"/>
        <v>3 Mills Studios: Studio 5</v>
      </c>
      <c r="D123" s="69">
        <f t="shared" si="44"/>
        <v>2.8721714742687228</v>
      </c>
      <c r="E123" s="13">
        <f t="shared" si="42"/>
        <v>61.975065711000006</v>
      </c>
      <c r="F123" s="13">
        <f t="shared" si="41"/>
        <v>30.839895060000003</v>
      </c>
      <c r="G123" s="14">
        <f t="shared" si="39"/>
        <v>1911.3045228638448</v>
      </c>
      <c r="H123" s="50">
        <v>18.89</v>
      </c>
      <c r="I123" s="50">
        <v>9.4</v>
      </c>
      <c r="J123" s="50">
        <f t="shared" si="38"/>
        <v>177.566</v>
      </c>
      <c r="K123" s="8" t="s">
        <v>21</v>
      </c>
      <c r="L123" s="8" t="s">
        <v>21</v>
      </c>
      <c r="M123" s="8" t="s">
        <v>21</v>
      </c>
      <c r="N123" s="8" t="s">
        <v>21</v>
      </c>
      <c r="O123" s="8" t="s">
        <v>21</v>
      </c>
      <c r="P123" s="57" t="s">
        <v>21</v>
      </c>
      <c r="Q123" s="25" t="s">
        <v>21</v>
      </c>
      <c r="R123" s="67">
        <f>S123/8</f>
        <v>63.75</v>
      </c>
      <c r="S123" s="68">
        <v>510</v>
      </c>
      <c r="T123" s="68">
        <v>2040</v>
      </c>
      <c r="U123" s="69">
        <f t="shared" si="45"/>
        <v>0.35902143428359035</v>
      </c>
      <c r="V123" s="69">
        <f t="shared" si="46"/>
        <v>11.488685897074891</v>
      </c>
    </row>
    <row r="124" spans="1:22" x14ac:dyDescent="0.25">
      <c r="A124" s="21" t="s">
        <v>316</v>
      </c>
      <c r="B124" s="21" t="s">
        <v>323</v>
      </c>
      <c r="C124" s="12" t="str">
        <f t="shared" si="43"/>
        <v>Oval House: Upstairs Dance Studio</v>
      </c>
      <c r="D124" s="69">
        <f t="shared" si="44"/>
        <v>2.8888888888888888</v>
      </c>
      <c r="E124" s="23">
        <f t="shared" si="42"/>
        <v>29.527559100000001</v>
      </c>
      <c r="F124" s="23">
        <f t="shared" si="41"/>
        <v>19.685039400000001</v>
      </c>
      <c r="G124" s="23">
        <f t="shared" si="39"/>
        <v>581.25116426932857</v>
      </c>
      <c r="H124" s="51">
        <v>9</v>
      </c>
      <c r="I124" s="51">
        <v>6</v>
      </c>
      <c r="J124" s="37">
        <f t="shared" si="38"/>
        <v>54</v>
      </c>
      <c r="K124" s="21" t="s">
        <v>21</v>
      </c>
      <c r="L124" s="21" t="s">
        <v>21</v>
      </c>
      <c r="M124" s="21" t="s">
        <v>21</v>
      </c>
      <c r="N124" s="21" t="s">
        <v>21</v>
      </c>
      <c r="O124" s="21" t="s">
        <v>9</v>
      </c>
      <c r="P124" s="21" t="s">
        <v>21</v>
      </c>
      <c r="Q124" s="21" t="s">
        <v>9</v>
      </c>
      <c r="R124" s="73">
        <f>S124/8</f>
        <v>19.5</v>
      </c>
      <c r="S124" s="74">
        <v>156</v>
      </c>
      <c r="T124" s="74">
        <v>780</v>
      </c>
      <c r="U124" s="69">
        <f t="shared" si="45"/>
        <v>0.3611111111111111</v>
      </c>
      <c r="V124" s="69">
        <f t="shared" si="46"/>
        <v>14.444444444444445</v>
      </c>
    </row>
    <row r="125" spans="1:22" x14ac:dyDescent="0.25">
      <c r="A125" s="6" t="s">
        <v>361</v>
      </c>
      <c r="B125" s="25" t="s">
        <v>375</v>
      </c>
      <c r="C125" s="12" t="str">
        <f t="shared" si="43"/>
        <v>RADA: Sarah Siddons</v>
      </c>
      <c r="D125" s="69">
        <f t="shared" si="44"/>
        <v>2.9139716108523368</v>
      </c>
      <c r="E125" s="23">
        <f t="shared" si="42"/>
        <v>30.643044666000002</v>
      </c>
      <c r="F125" s="23">
        <f t="shared" si="41"/>
        <v>31.824147029999999</v>
      </c>
      <c r="G125" s="23">
        <f t="shared" si="39"/>
        <v>975.18875889764126</v>
      </c>
      <c r="H125" s="50">
        <v>9.34</v>
      </c>
      <c r="I125" s="50">
        <v>9.6999999999999993</v>
      </c>
      <c r="J125" s="50">
        <f t="shared" si="38"/>
        <v>90.597999999999999</v>
      </c>
      <c r="K125" s="8" t="s">
        <v>21</v>
      </c>
      <c r="L125" s="8" t="s">
        <v>21</v>
      </c>
      <c r="M125" s="8" t="s">
        <v>9</v>
      </c>
      <c r="N125" s="8" t="s">
        <v>21</v>
      </c>
      <c r="O125" s="8" t="s">
        <v>9</v>
      </c>
      <c r="P125" s="8" t="s">
        <v>9</v>
      </c>
      <c r="Q125" s="8" t="s">
        <v>21</v>
      </c>
      <c r="R125" s="62">
        <v>36</v>
      </c>
      <c r="S125" s="62">
        <v>264</v>
      </c>
      <c r="T125" s="71">
        <f>S125*5</f>
        <v>1320</v>
      </c>
      <c r="U125" s="69">
        <f t="shared" si="45"/>
        <v>0.39735976511622773</v>
      </c>
      <c r="V125" s="69">
        <f t="shared" si="46"/>
        <v>14.569858054261683</v>
      </c>
    </row>
    <row r="126" spans="1:22" x14ac:dyDescent="0.25">
      <c r="A126" s="6" t="s">
        <v>457</v>
      </c>
      <c r="B126" s="25" t="s">
        <v>357</v>
      </c>
      <c r="C126" s="12" t="str">
        <f t="shared" si="43"/>
        <v>Lost Theatre: Room 2</v>
      </c>
      <c r="D126" s="69">
        <f t="shared" si="44"/>
        <v>2.9512516469038208</v>
      </c>
      <c r="E126" s="13">
        <f t="shared" si="42"/>
        <v>22.637795310000001</v>
      </c>
      <c r="F126" s="13">
        <f t="shared" si="41"/>
        <v>18.044619449999999</v>
      </c>
      <c r="G126" s="14">
        <f t="shared" si="39"/>
        <v>408.4904015559448</v>
      </c>
      <c r="H126" s="50">
        <v>6.9</v>
      </c>
      <c r="I126" s="50">
        <v>5.5</v>
      </c>
      <c r="J126" s="50">
        <f t="shared" si="38"/>
        <v>37.950000000000003</v>
      </c>
      <c r="K126" s="8" t="s">
        <v>21</v>
      </c>
      <c r="L126" s="8" t="s">
        <v>21</v>
      </c>
      <c r="M126" s="8" t="s">
        <v>9</v>
      </c>
      <c r="N126" s="8" t="s">
        <v>21</v>
      </c>
      <c r="O126" s="8" t="s">
        <v>21</v>
      </c>
      <c r="P126" s="8" t="s">
        <v>9</v>
      </c>
      <c r="Q126" s="8" t="s">
        <v>9</v>
      </c>
      <c r="R126" s="62">
        <v>14</v>
      </c>
      <c r="S126" s="71">
        <f>R126*8</f>
        <v>112</v>
      </c>
      <c r="T126" s="73">
        <f>S126*5</f>
        <v>560</v>
      </c>
      <c r="U126" s="69">
        <f t="shared" si="45"/>
        <v>0.3689064558629776</v>
      </c>
      <c r="V126" s="69">
        <f t="shared" si="46"/>
        <v>14.756258234519104</v>
      </c>
    </row>
    <row r="127" spans="1:22" x14ac:dyDescent="0.25">
      <c r="A127" s="21" t="s">
        <v>198</v>
      </c>
      <c r="B127" s="21" t="s">
        <v>205</v>
      </c>
      <c r="C127" s="12" t="str">
        <f t="shared" si="43"/>
        <v>Holly Lodge Community Centre: Community Centre Hall</v>
      </c>
      <c r="D127" s="69">
        <f t="shared" si="44"/>
        <v>2.9629629629629628</v>
      </c>
      <c r="E127" s="23">
        <f t="shared" si="42"/>
        <v>29.527559100000001</v>
      </c>
      <c r="F127" s="23">
        <f t="shared" si="41"/>
        <v>29.527559100000001</v>
      </c>
      <c r="G127" s="23">
        <f t="shared" si="39"/>
        <v>871.87674640399291</v>
      </c>
      <c r="H127" s="51">
        <v>9</v>
      </c>
      <c r="I127" s="51">
        <v>9</v>
      </c>
      <c r="J127" s="37">
        <f t="shared" si="38"/>
        <v>81</v>
      </c>
      <c r="K127" s="21" t="s">
        <v>21</v>
      </c>
      <c r="L127" s="21" t="s">
        <v>21</v>
      </c>
      <c r="M127" s="21" t="s">
        <v>21</v>
      </c>
      <c r="N127" s="21" t="s">
        <v>21</v>
      </c>
      <c r="O127" s="21" t="s">
        <v>21</v>
      </c>
      <c r="P127" s="21" t="s">
        <v>21</v>
      </c>
      <c r="Q127" s="21" t="s">
        <v>21</v>
      </c>
      <c r="R127" s="74">
        <v>30</v>
      </c>
      <c r="S127" s="73">
        <f>R127*8</f>
        <v>240</v>
      </c>
      <c r="T127" s="73">
        <f>S127*5</f>
        <v>1200</v>
      </c>
      <c r="U127" s="69">
        <f t="shared" si="45"/>
        <v>0.37037037037037035</v>
      </c>
      <c r="V127" s="69">
        <f t="shared" si="46"/>
        <v>14.814814814814815</v>
      </c>
    </row>
    <row r="128" spans="1:22" x14ac:dyDescent="0.25">
      <c r="A128" s="21" t="s">
        <v>218</v>
      </c>
      <c r="B128" s="12" t="s">
        <v>224</v>
      </c>
      <c r="C128" s="12" t="str">
        <f t="shared" si="43"/>
        <v xml:space="preserve">Jacksons Lane: Space 3 </v>
      </c>
      <c r="D128" s="69">
        <f t="shared" si="44"/>
        <v>2.9629629629629628</v>
      </c>
      <c r="E128" s="23">
        <f t="shared" si="42"/>
        <v>19.685039400000001</v>
      </c>
      <c r="F128" s="23">
        <f t="shared" si="41"/>
        <v>29.527559100000001</v>
      </c>
      <c r="G128" s="17">
        <f t="shared" si="39"/>
        <v>581.25116426932857</v>
      </c>
      <c r="H128" s="37">
        <v>6</v>
      </c>
      <c r="I128" s="37">
        <v>9</v>
      </c>
      <c r="J128" s="37">
        <f t="shared" si="38"/>
        <v>54</v>
      </c>
      <c r="K128" s="12" t="s">
        <v>21</v>
      </c>
      <c r="L128" s="12" t="s">
        <v>21</v>
      </c>
      <c r="M128" s="12" t="s">
        <v>21</v>
      </c>
      <c r="N128" s="12" t="s">
        <v>21</v>
      </c>
      <c r="O128" s="12" t="s">
        <v>21</v>
      </c>
      <c r="P128" s="12" t="s">
        <v>21</v>
      </c>
      <c r="Q128" s="12" t="s">
        <v>21</v>
      </c>
      <c r="R128" s="74">
        <v>20</v>
      </c>
      <c r="S128" s="73">
        <f>R128*8</f>
        <v>160</v>
      </c>
      <c r="T128" s="73">
        <f>S128*5</f>
        <v>800</v>
      </c>
      <c r="U128" s="69">
        <f t="shared" si="45"/>
        <v>0.37037037037037035</v>
      </c>
      <c r="V128" s="69">
        <f t="shared" si="46"/>
        <v>14.814814814814815</v>
      </c>
    </row>
    <row r="129" spans="1:22" x14ac:dyDescent="0.25">
      <c r="A129" s="6" t="s">
        <v>420</v>
      </c>
      <c r="B129" s="25" t="s">
        <v>591</v>
      </c>
      <c r="C129" s="12" t="str">
        <f t="shared" si="43"/>
        <v>Diorama Arts Studios: 5 Medium Rooms (Navajo, Cherokee, Chickasaw, Apache, Lavendar)</v>
      </c>
      <c r="D129" s="69">
        <f t="shared" si="44"/>
        <v>2.9914529914529915</v>
      </c>
      <c r="E129" s="13">
        <v>21.5</v>
      </c>
      <c r="F129" s="13">
        <v>29.5</v>
      </c>
      <c r="G129" s="14">
        <f t="shared" si="39"/>
        <v>634.25</v>
      </c>
      <c r="H129" s="50">
        <v>9</v>
      </c>
      <c r="I129" s="50">
        <v>6.5</v>
      </c>
      <c r="J129" s="50">
        <f t="shared" si="38"/>
        <v>58.5</v>
      </c>
      <c r="K129" s="8" t="s">
        <v>9</v>
      </c>
      <c r="L129" s="8" t="s">
        <v>21</v>
      </c>
      <c r="M129" s="8" t="s">
        <v>21</v>
      </c>
      <c r="N129" s="8" t="s">
        <v>21</v>
      </c>
      <c r="O129" s="8" t="s">
        <v>21</v>
      </c>
      <c r="P129" s="8" t="s">
        <v>21</v>
      </c>
      <c r="Q129" s="8" t="s">
        <v>21</v>
      </c>
      <c r="R129" s="71">
        <f>S129/8</f>
        <v>21.875</v>
      </c>
      <c r="S129" s="62">
        <v>175</v>
      </c>
      <c r="T129" s="71">
        <f>S129*5</f>
        <v>875</v>
      </c>
      <c r="U129" s="69">
        <f t="shared" si="45"/>
        <v>0.37393162393162394</v>
      </c>
      <c r="V129" s="69">
        <f t="shared" si="46"/>
        <v>14.957264957264957</v>
      </c>
    </row>
    <row r="130" spans="1:22" x14ac:dyDescent="0.25">
      <c r="A130" s="6" t="s">
        <v>757</v>
      </c>
      <c r="B130" s="6" t="s">
        <v>757</v>
      </c>
      <c r="C130" s="21" t="str">
        <f t="shared" si="43"/>
        <v>Anonymous: Anonymous</v>
      </c>
      <c r="D130" s="65">
        <f t="shared" si="44"/>
        <v>3.0264817150063053</v>
      </c>
      <c r="E130" s="13">
        <f t="shared" ref="E130:F133" si="47">H130*3.2808399</f>
        <v>20.013123390000001</v>
      </c>
      <c r="F130" s="13">
        <f t="shared" si="47"/>
        <v>17.06036748</v>
      </c>
      <c r="G130" s="54">
        <f t="shared" si="39"/>
        <v>341.43123945598336</v>
      </c>
      <c r="H130" s="51">
        <v>6.1</v>
      </c>
      <c r="I130" s="51">
        <v>5.2</v>
      </c>
      <c r="J130" s="51">
        <f t="shared" si="38"/>
        <v>31.72</v>
      </c>
      <c r="K130" s="25" t="s">
        <v>21</v>
      </c>
      <c r="L130" s="25" t="s">
        <v>21</v>
      </c>
      <c r="M130" s="25" t="s">
        <v>21</v>
      </c>
      <c r="N130" s="25" t="s">
        <v>21</v>
      </c>
      <c r="O130" s="25" t="s">
        <v>21</v>
      </c>
      <c r="P130" s="25" t="s">
        <v>21</v>
      </c>
      <c r="Q130" s="25" t="s">
        <v>21</v>
      </c>
      <c r="R130" s="62">
        <v>18</v>
      </c>
      <c r="S130" s="62">
        <v>96</v>
      </c>
      <c r="T130" s="62">
        <v>420</v>
      </c>
      <c r="U130" s="65">
        <f t="shared" si="45"/>
        <v>0.56746532156368223</v>
      </c>
      <c r="V130" s="65">
        <f t="shared" si="46"/>
        <v>13.240857503152586</v>
      </c>
    </row>
    <row r="131" spans="1:22" x14ac:dyDescent="0.25">
      <c r="A131" s="6" t="s">
        <v>710</v>
      </c>
      <c r="B131" s="25" t="s">
        <v>717</v>
      </c>
      <c r="C131" s="12" t="str">
        <f t="shared" si="43"/>
        <v>Royal Academy of Dance: Bedells</v>
      </c>
      <c r="D131" s="69">
        <f t="shared" si="44"/>
        <v>3.0821917808219177</v>
      </c>
      <c r="E131" s="23">
        <f t="shared" si="47"/>
        <v>20.997375360000003</v>
      </c>
      <c r="F131" s="23">
        <f t="shared" si="47"/>
        <v>47.90026254</v>
      </c>
      <c r="G131" s="23">
        <f t="shared" si="39"/>
        <v>1005.7797923949272</v>
      </c>
      <c r="H131" s="50">
        <v>6.4</v>
      </c>
      <c r="I131" s="50">
        <v>14.6</v>
      </c>
      <c r="J131" s="50">
        <f t="shared" ref="J131:J162" si="48">H131*I131</f>
        <v>93.44</v>
      </c>
      <c r="K131" s="25" t="s">
        <v>9</v>
      </c>
      <c r="L131" s="25" t="s">
        <v>9</v>
      </c>
      <c r="M131" s="25" t="s">
        <v>9</v>
      </c>
      <c r="N131" s="25" t="s">
        <v>21</v>
      </c>
      <c r="O131" s="25" t="s">
        <v>9</v>
      </c>
      <c r="P131" s="25" t="s">
        <v>21</v>
      </c>
      <c r="Q131" s="25" t="s">
        <v>9</v>
      </c>
      <c r="R131" s="62">
        <v>36</v>
      </c>
      <c r="S131" s="71">
        <f>R131*8</f>
        <v>288</v>
      </c>
      <c r="T131" s="71">
        <f>S131*5</f>
        <v>1440</v>
      </c>
      <c r="U131" s="69">
        <f t="shared" si="45"/>
        <v>0.38527397260273971</v>
      </c>
      <c r="V131" s="69">
        <f t="shared" si="46"/>
        <v>15.41095890410959</v>
      </c>
    </row>
    <row r="132" spans="1:22" x14ac:dyDescent="0.25">
      <c r="A132" s="6" t="s">
        <v>710</v>
      </c>
      <c r="B132" s="25" t="s">
        <v>718</v>
      </c>
      <c r="C132" s="12" t="str">
        <f t="shared" si="43"/>
        <v>Royal Academy of Dance: Benesh</v>
      </c>
      <c r="D132" s="69">
        <f t="shared" si="44"/>
        <v>3.0821917808219177</v>
      </c>
      <c r="E132" s="23">
        <f t="shared" si="47"/>
        <v>20.997375360000003</v>
      </c>
      <c r="F132" s="23">
        <f t="shared" si="47"/>
        <v>47.90026254</v>
      </c>
      <c r="G132" s="23">
        <f t="shared" si="39"/>
        <v>1005.7797923949272</v>
      </c>
      <c r="H132" s="50">
        <v>6.4</v>
      </c>
      <c r="I132" s="50">
        <v>14.6</v>
      </c>
      <c r="J132" s="50">
        <f t="shared" si="48"/>
        <v>93.44</v>
      </c>
      <c r="K132" s="25" t="s">
        <v>9</v>
      </c>
      <c r="L132" s="25" t="s">
        <v>9</v>
      </c>
      <c r="M132" s="25" t="s">
        <v>9</v>
      </c>
      <c r="N132" s="25" t="s">
        <v>21</v>
      </c>
      <c r="O132" s="25" t="s">
        <v>9</v>
      </c>
      <c r="P132" s="25" t="s">
        <v>21</v>
      </c>
      <c r="Q132" s="25" t="s">
        <v>9</v>
      </c>
      <c r="R132" s="62">
        <v>36</v>
      </c>
      <c r="S132" s="71">
        <f>R132*8</f>
        <v>288</v>
      </c>
      <c r="T132" s="71">
        <f>S132*5</f>
        <v>1440</v>
      </c>
      <c r="U132" s="69">
        <f t="shared" si="45"/>
        <v>0.38527397260273971</v>
      </c>
      <c r="V132" s="69">
        <f t="shared" si="46"/>
        <v>15.41095890410959</v>
      </c>
    </row>
    <row r="133" spans="1:22" s="25" customFormat="1" x14ac:dyDescent="0.25">
      <c r="A133" s="6" t="s">
        <v>349</v>
      </c>
      <c r="B133" s="25" t="s">
        <v>360</v>
      </c>
      <c r="C133" s="12" t="str">
        <f t="shared" si="43"/>
        <v>Rooms Above: Room 5</v>
      </c>
      <c r="D133" s="69">
        <f t="shared" si="44"/>
        <v>3.096774193548387</v>
      </c>
      <c r="E133" s="23">
        <f t="shared" si="47"/>
        <v>50.85301845</v>
      </c>
      <c r="F133" s="23">
        <f t="shared" si="47"/>
        <v>9.8425197000000004</v>
      </c>
      <c r="G133" s="23">
        <f t="shared" si="39"/>
        <v>500.52183589858851</v>
      </c>
      <c r="H133" s="50">
        <v>15.5</v>
      </c>
      <c r="I133" s="50">
        <v>3</v>
      </c>
      <c r="J133" s="50">
        <f t="shared" si="48"/>
        <v>46.5</v>
      </c>
      <c r="K133" s="25" t="s">
        <v>21</v>
      </c>
      <c r="L133" s="25" t="s">
        <v>21</v>
      </c>
      <c r="M133" s="25" t="s">
        <v>21</v>
      </c>
      <c r="N133" s="25" t="s">
        <v>21</v>
      </c>
      <c r="O133" s="25" t="s">
        <v>21</v>
      </c>
      <c r="P133" s="25" t="s">
        <v>21</v>
      </c>
      <c r="Q133" s="25" t="s">
        <v>21</v>
      </c>
      <c r="R133" s="62">
        <v>18</v>
      </c>
      <c r="S133" s="71">
        <f>R133*8</f>
        <v>144</v>
      </c>
      <c r="T133" s="71">
        <f>S133*5</f>
        <v>720</v>
      </c>
      <c r="U133" s="69">
        <f t="shared" si="45"/>
        <v>0.38709677419354838</v>
      </c>
      <c r="V133" s="69">
        <f t="shared" si="46"/>
        <v>15.483870967741936</v>
      </c>
    </row>
    <row r="134" spans="1:22" s="8" customFormat="1" x14ac:dyDescent="0.25">
      <c r="A134" s="6" t="s">
        <v>724</v>
      </c>
      <c r="B134" s="25" t="s">
        <v>731</v>
      </c>
      <c r="C134" s="12" t="str">
        <f t="shared" si="43"/>
        <v>Sadler's Wells: Space B</v>
      </c>
      <c r="D134" s="69">
        <f t="shared" si="44"/>
        <v>3.1304347826086958</v>
      </c>
      <c r="E134" s="23"/>
      <c r="F134" s="23"/>
      <c r="G134" s="23"/>
      <c r="H134" s="50">
        <v>11.5</v>
      </c>
      <c r="I134" s="50">
        <v>10</v>
      </c>
      <c r="J134" s="50">
        <f t="shared" si="48"/>
        <v>115</v>
      </c>
      <c r="K134" s="25" t="s">
        <v>9</v>
      </c>
      <c r="L134" s="25" t="s">
        <v>9</v>
      </c>
      <c r="M134" s="25" t="s">
        <v>9</v>
      </c>
      <c r="N134" s="25" t="s">
        <v>21</v>
      </c>
      <c r="O134" s="25" t="s">
        <v>9</v>
      </c>
      <c r="P134" s="25" t="s">
        <v>21</v>
      </c>
      <c r="Q134" s="25" t="s">
        <v>9</v>
      </c>
      <c r="R134" s="71">
        <f>S134/8</f>
        <v>45</v>
      </c>
      <c r="S134" s="62">
        <v>360</v>
      </c>
      <c r="T134" s="62">
        <v>1716</v>
      </c>
      <c r="U134" s="69">
        <f t="shared" si="45"/>
        <v>0.39130434782608697</v>
      </c>
      <c r="V134" s="69">
        <f t="shared" si="46"/>
        <v>14.921739130434782</v>
      </c>
    </row>
    <row r="135" spans="1:22" s="8" customFormat="1" x14ac:dyDescent="0.25">
      <c r="A135" s="6" t="s">
        <v>724</v>
      </c>
      <c r="B135" s="25" t="s">
        <v>732</v>
      </c>
      <c r="C135" s="12" t="str">
        <f t="shared" si="43"/>
        <v>Sadler's Wells: Space C</v>
      </c>
      <c r="D135" s="69">
        <f t="shared" si="44"/>
        <v>3.1304347826086958</v>
      </c>
      <c r="E135" s="23"/>
      <c r="F135" s="23"/>
      <c r="G135" s="23"/>
      <c r="H135" s="50">
        <v>11.5</v>
      </c>
      <c r="I135" s="50">
        <v>10</v>
      </c>
      <c r="J135" s="50">
        <f t="shared" si="48"/>
        <v>115</v>
      </c>
      <c r="K135" s="25" t="s">
        <v>9</v>
      </c>
      <c r="L135" s="25" t="s">
        <v>9</v>
      </c>
      <c r="M135" s="25" t="s">
        <v>9</v>
      </c>
      <c r="N135" s="25" t="s">
        <v>21</v>
      </c>
      <c r="O135" s="25" t="s">
        <v>9</v>
      </c>
      <c r="P135" s="25" t="s">
        <v>21</v>
      </c>
      <c r="Q135" s="25" t="s">
        <v>9</v>
      </c>
      <c r="R135" s="71">
        <f>S135/8</f>
        <v>45</v>
      </c>
      <c r="S135" s="62">
        <v>360</v>
      </c>
      <c r="T135" s="62">
        <v>1716</v>
      </c>
      <c r="U135" s="69">
        <f t="shared" si="45"/>
        <v>0.39130434782608697</v>
      </c>
      <c r="V135" s="69">
        <f t="shared" si="46"/>
        <v>14.921739130434782</v>
      </c>
    </row>
    <row r="136" spans="1:22" s="25" customFormat="1" x14ac:dyDescent="0.25">
      <c r="A136" s="12" t="s">
        <v>58</v>
      </c>
      <c r="B136" s="12" t="s">
        <v>101</v>
      </c>
      <c r="C136" s="12" t="str">
        <f t="shared" si="43"/>
        <v>Actors Temple: Studio 2</v>
      </c>
      <c r="D136" s="69">
        <f t="shared" si="44"/>
        <v>3.1460143930158488</v>
      </c>
      <c r="E136" s="12">
        <v>14</v>
      </c>
      <c r="F136" s="12">
        <v>31</v>
      </c>
      <c r="G136" s="17">
        <f>E136*F136</f>
        <v>434</v>
      </c>
      <c r="H136" s="37">
        <v>4.3099999999999996</v>
      </c>
      <c r="I136" s="37">
        <v>9.44</v>
      </c>
      <c r="J136" s="37">
        <f t="shared" si="48"/>
        <v>40.686399999999992</v>
      </c>
      <c r="K136" s="12" t="s">
        <v>21</v>
      </c>
      <c r="L136" s="12" t="s">
        <v>9</v>
      </c>
      <c r="M136" s="12" t="s">
        <v>21</v>
      </c>
      <c r="N136" s="12" t="s">
        <v>21</v>
      </c>
      <c r="O136" s="12" t="s">
        <v>21</v>
      </c>
      <c r="P136" s="12" t="s">
        <v>21</v>
      </c>
      <c r="Q136" s="12" t="s">
        <v>21</v>
      </c>
      <c r="R136" s="74">
        <v>17</v>
      </c>
      <c r="S136" s="74">
        <v>128</v>
      </c>
      <c r="T136" s="73">
        <f>S136*5</f>
        <v>640</v>
      </c>
      <c r="U136" s="69">
        <f t="shared" si="45"/>
        <v>0.41783003657241741</v>
      </c>
      <c r="V136" s="69">
        <f t="shared" si="46"/>
        <v>15.730071965079244</v>
      </c>
    </row>
    <row r="137" spans="1:22" s="8" customFormat="1" x14ac:dyDescent="0.25">
      <c r="A137" s="6" t="s">
        <v>28</v>
      </c>
      <c r="B137" s="8" t="s">
        <v>102</v>
      </c>
      <c r="C137" s="12" t="str">
        <f t="shared" si="43"/>
        <v>3 Mills Studios: Studio 4</v>
      </c>
      <c r="D137" s="69">
        <f t="shared" si="44"/>
        <v>3.1782354436816682</v>
      </c>
      <c r="E137" s="13">
        <f>H137*3.2808399</f>
        <v>33.661417374000003</v>
      </c>
      <c r="F137" s="13">
        <f>I137*3.2808399</f>
        <v>22.637795310000001</v>
      </c>
      <c r="G137" s="14">
        <f>E137*F137</f>
        <v>762.02027635708987</v>
      </c>
      <c r="H137" s="50">
        <v>10.26</v>
      </c>
      <c r="I137" s="50">
        <v>6.9</v>
      </c>
      <c r="J137" s="50">
        <f t="shared" si="48"/>
        <v>70.793999999999997</v>
      </c>
      <c r="K137" s="8" t="s">
        <v>21</v>
      </c>
      <c r="L137" s="8" t="s">
        <v>21</v>
      </c>
      <c r="M137" s="8" t="s">
        <v>21</v>
      </c>
      <c r="N137" s="8" t="s">
        <v>21</v>
      </c>
      <c r="O137" s="8" t="s">
        <v>21</v>
      </c>
      <c r="P137" s="57" t="s">
        <v>21</v>
      </c>
      <c r="Q137" s="25" t="s">
        <v>21</v>
      </c>
      <c r="R137" s="67">
        <f>S137/8</f>
        <v>28.125</v>
      </c>
      <c r="S137" s="68">
        <v>225</v>
      </c>
      <c r="T137" s="68">
        <v>900</v>
      </c>
      <c r="U137" s="69">
        <f t="shared" si="45"/>
        <v>0.39727943046020853</v>
      </c>
      <c r="V137" s="69">
        <f t="shared" si="46"/>
        <v>12.712941774726673</v>
      </c>
    </row>
    <row r="138" spans="1:22" s="8" customFormat="1" x14ac:dyDescent="0.25">
      <c r="A138" s="21" t="s">
        <v>331</v>
      </c>
      <c r="B138" s="12" t="s">
        <v>336</v>
      </c>
      <c r="C138" s="12" t="str">
        <f t="shared" si="43"/>
        <v>Pineapple: Studio 7</v>
      </c>
      <c r="D138" s="69">
        <f t="shared" si="44"/>
        <v>3.1999999999999997</v>
      </c>
      <c r="E138" s="23">
        <f>H138*3.2808399</f>
        <v>62.335958099999999</v>
      </c>
      <c r="F138" s="23">
        <f>I138*3.2808399</f>
        <v>29.527559100000001</v>
      </c>
      <c r="G138" s="23">
        <f>E138*F138</f>
        <v>1840.6286868528737</v>
      </c>
      <c r="H138" s="37">
        <v>19</v>
      </c>
      <c r="I138" s="37">
        <v>9</v>
      </c>
      <c r="J138" s="37">
        <f t="shared" si="48"/>
        <v>171</v>
      </c>
      <c r="K138" s="12" t="s">
        <v>21</v>
      </c>
      <c r="L138" s="12" t="s">
        <v>21</v>
      </c>
      <c r="M138" s="12" t="s">
        <v>9</v>
      </c>
      <c r="N138" s="12" t="s">
        <v>21</v>
      </c>
      <c r="O138" s="12" t="s">
        <v>9</v>
      </c>
      <c r="P138" s="12" t="s">
        <v>9</v>
      </c>
      <c r="Q138" s="12" t="s">
        <v>9</v>
      </c>
      <c r="R138" s="62">
        <v>68.399999999999991</v>
      </c>
      <c r="S138" s="71">
        <f>R138*8</f>
        <v>547.19999999999993</v>
      </c>
      <c r="T138" s="71">
        <f>S138*5</f>
        <v>2735.9999999999995</v>
      </c>
      <c r="U138" s="69">
        <f t="shared" si="45"/>
        <v>0.39999999999999997</v>
      </c>
      <c r="V138" s="69">
        <f t="shared" si="46"/>
        <v>15.999999999999998</v>
      </c>
    </row>
    <row r="139" spans="1:22" s="8" customFormat="1" x14ac:dyDescent="0.25">
      <c r="A139" s="21" t="s">
        <v>656</v>
      </c>
      <c r="B139" s="21" t="s">
        <v>662</v>
      </c>
      <c r="C139" s="12" t="str">
        <f t="shared" si="43"/>
        <v>Omnibus: Greene Room</v>
      </c>
      <c r="D139" s="69">
        <f t="shared" si="44"/>
        <v>3.2012195121951224</v>
      </c>
      <c r="E139" s="23"/>
      <c r="F139" s="23"/>
      <c r="G139" s="23"/>
      <c r="H139" s="51">
        <v>8.1999999999999993</v>
      </c>
      <c r="I139" s="51">
        <v>8</v>
      </c>
      <c r="J139" s="51">
        <f t="shared" si="48"/>
        <v>65.599999999999994</v>
      </c>
      <c r="K139" s="21" t="s">
        <v>9</v>
      </c>
      <c r="L139" s="21" t="s">
        <v>21</v>
      </c>
      <c r="M139" s="21" t="s">
        <v>9</v>
      </c>
      <c r="N139" s="21" t="s">
        <v>9</v>
      </c>
      <c r="O139" s="21" t="s">
        <v>21</v>
      </c>
      <c r="P139" s="21" t="s">
        <v>9</v>
      </c>
      <c r="Q139" s="21" t="s">
        <v>21</v>
      </c>
      <c r="R139" s="73">
        <f>S139/8</f>
        <v>26.25</v>
      </c>
      <c r="S139" s="74">
        <v>210</v>
      </c>
      <c r="T139" s="74">
        <v>850</v>
      </c>
      <c r="U139" s="69">
        <f t="shared" si="45"/>
        <v>0.40015243902439029</v>
      </c>
      <c r="V139" s="69">
        <f t="shared" si="46"/>
        <v>12.957317073170733</v>
      </c>
    </row>
    <row r="140" spans="1:22" s="8" customFormat="1" x14ac:dyDescent="0.25">
      <c r="A140" s="6" t="s">
        <v>361</v>
      </c>
      <c r="B140" s="25" t="s">
        <v>376</v>
      </c>
      <c r="C140" s="12" t="str">
        <f t="shared" si="43"/>
        <v>RADA: David Garrick</v>
      </c>
      <c r="D140" s="69">
        <f t="shared" si="44"/>
        <v>3.2313341493268051</v>
      </c>
      <c r="E140" s="23">
        <f t="shared" ref="E140:F145" si="49">H140*3.2808399</f>
        <v>28.215223139999999</v>
      </c>
      <c r="F140" s="23">
        <f t="shared" si="49"/>
        <v>31.16797905</v>
      </c>
      <c r="G140" s="23">
        <f t="shared" ref="G140:G146" si="50">E140*F140</f>
        <v>879.41148371859515</v>
      </c>
      <c r="H140" s="50">
        <v>8.6</v>
      </c>
      <c r="I140" s="50">
        <v>9.5</v>
      </c>
      <c r="J140" s="50">
        <f t="shared" si="48"/>
        <v>81.7</v>
      </c>
      <c r="K140" s="8" t="s">
        <v>21</v>
      </c>
      <c r="L140" s="8" t="s">
        <v>21</v>
      </c>
      <c r="M140" s="8" t="s">
        <v>9</v>
      </c>
      <c r="N140" s="8" t="s">
        <v>21</v>
      </c>
      <c r="O140" s="8" t="s">
        <v>21</v>
      </c>
      <c r="P140" s="8" t="s">
        <v>9</v>
      </c>
      <c r="Q140" s="8" t="s">
        <v>21</v>
      </c>
      <c r="R140" s="62">
        <v>36</v>
      </c>
      <c r="S140" s="62">
        <v>264</v>
      </c>
      <c r="T140" s="71">
        <f>S140*5</f>
        <v>1320</v>
      </c>
      <c r="U140" s="69">
        <f t="shared" si="45"/>
        <v>0.44063647490820074</v>
      </c>
      <c r="V140" s="69">
        <f t="shared" si="46"/>
        <v>16.156670746634028</v>
      </c>
    </row>
    <row r="141" spans="1:22" s="8" customFormat="1" x14ac:dyDescent="0.25">
      <c r="A141" s="21" t="s">
        <v>331</v>
      </c>
      <c r="B141" s="12" t="s">
        <v>337</v>
      </c>
      <c r="C141" s="12" t="str">
        <f t="shared" si="43"/>
        <v>Pineapple: Studio 9</v>
      </c>
      <c r="D141" s="69">
        <f t="shared" si="44"/>
        <v>3.2492307692307691</v>
      </c>
      <c r="E141" s="23">
        <f t="shared" si="49"/>
        <v>32.808399000000001</v>
      </c>
      <c r="F141" s="23">
        <f t="shared" si="49"/>
        <v>42.650918700000005</v>
      </c>
      <c r="G141" s="23">
        <f t="shared" si="50"/>
        <v>1399.3083584261615</v>
      </c>
      <c r="H141" s="37">
        <v>10</v>
      </c>
      <c r="I141" s="37">
        <v>13</v>
      </c>
      <c r="J141" s="37">
        <f t="shared" si="48"/>
        <v>130</v>
      </c>
      <c r="K141" s="12" t="s">
        <v>21</v>
      </c>
      <c r="L141" s="12" t="s">
        <v>21</v>
      </c>
      <c r="M141" s="12" t="s">
        <v>9</v>
      </c>
      <c r="N141" s="12" t="s">
        <v>21</v>
      </c>
      <c r="O141" s="12" t="s">
        <v>9</v>
      </c>
      <c r="P141" s="12" t="s">
        <v>9</v>
      </c>
      <c r="Q141" s="12" t="s">
        <v>9</v>
      </c>
      <c r="R141" s="62">
        <v>52.8</v>
      </c>
      <c r="S141" s="71">
        <f>R141*8</f>
        <v>422.4</v>
      </c>
      <c r="T141" s="71">
        <f>S141*5</f>
        <v>2112</v>
      </c>
      <c r="U141" s="69">
        <f t="shared" si="45"/>
        <v>0.40615384615384614</v>
      </c>
      <c r="V141" s="69">
        <f t="shared" si="46"/>
        <v>16.246153846153845</v>
      </c>
    </row>
    <row r="142" spans="1:22" s="8" customFormat="1" x14ac:dyDescent="0.25">
      <c r="A142" s="21" t="s">
        <v>331</v>
      </c>
      <c r="B142" s="12" t="s">
        <v>338</v>
      </c>
      <c r="C142" s="12" t="str">
        <f t="shared" si="43"/>
        <v>Pineapple: Studio 12</v>
      </c>
      <c r="D142" s="69">
        <f t="shared" si="44"/>
        <v>3.2492307692307691</v>
      </c>
      <c r="E142" s="23">
        <f t="shared" si="49"/>
        <v>32.808399000000001</v>
      </c>
      <c r="F142" s="23">
        <f t="shared" si="49"/>
        <v>42.650918700000005</v>
      </c>
      <c r="G142" s="23">
        <f t="shared" si="50"/>
        <v>1399.3083584261615</v>
      </c>
      <c r="H142" s="37">
        <v>10</v>
      </c>
      <c r="I142" s="37">
        <v>13</v>
      </c>
      <c r="J142" s="37">
        <f t="shared" si="48"/>
        <v>130</v>
      </c>
      <c r="K142" s="12" t="s">
        <v>21</v>
      </c>
      <c r="L142" s="12" t="s">
        <v>21</v>
      </c>
      <c r="M142" s="12" t="s">
        <v>9</v>
      </c>
      <c r="N142" s="12" t="s">
        <v>21</v>
      </c>
      <c r="O142" s="12" t="s">
        <v>9</v>
      </c>
      <c r="P142" s="12" t="s">
        <v>9</v>
      </c>
      <c r="Q142" s="12" t="s">
        <v>9</v>
      </c>
      <c r="R142" s="62">
        <v>52.8</v>
      </c>
      <c r="S142" s="71">
        <f>R142*8</f>
        <v>422.4</v>
      </c>
      <c r="T142" s="71">
        <f>S142*5</f>
        <v>2112</v>
      </c>
      <c r="U142" s="69">
        <f t="shared" si="45"/>
        <v>0.40615384615384614</v>
      </c>
      <c r="V142" s="69">
        <f t="shared" si="46"/>
        <v>16.246153846153845</v>
      </c>
    </row>
    <row r="143" spans="1:22" s="8" customFormat="1" x14ac:dyDescent="0.25">
      <c r="A143" s="21" t="s">
        <v>218</v>
      </c>
      <c r="B143" s="12" t="s">
        <v>226</v>
      </c>
      <c r="C143" s="12" t="str">
        <f t="shared" si="43"/>
        <v>Jacksons Lane: Space 5</v>
      </c>
      <c r="D143" s="69">
        <f t="shared" si="44"/>
        <v>3.2653061224489797</v>
      </c>
      <c r="E143" s="23">
        <f t="shared" si="49"/>
        <v>22.965879300000001</v>
      </c>
      <c r="F143" s="23">
        <f t="shared" si="49"/>
        <v>22.965879300000001</v>
      </c>
      <c r="G143" s="17">
        <f t="shared" si="50"/>
        <v>527.43161202216857</v>
      </c>
      <c r="H143" s="37">
        <v>7</v>
      </c>
      <c r="I143" s="37">
        <v>7</v>
      </c>
      <c r="J143" s="37">
        <f t="shared" si="48"/>
        <v>49</v>
      </c>
      <c r="K143" s="12" t="s">
        <v>21</v>
      </c>
      <c r="L143" s="12" t="s">
        <v>21</v>
      </c>
      <c r="M143" s="12" t="s">
        <v>21</v>
      </c>
      <c r="N143" s="12" t="s">
        <v>21</v>
      </c>
      <c r="O143" s="12" t="s">
        <v>21</v>
      </c>
      <c r="P143" s="12" t="s">
        <v>21</v>
      </c>
      <c r="Q143" s="12" t="s">
        <v>21</v>
      </c>
      <c r="R143" s="74">
        <v>20</v>
      </c>
      <c r="S143" s="73">
        <f>R143*8</f>
        <v>160</v>
      </c>
      <c r="T143" s="73">
        <f>S143*5</f>
        <v>800</v>
      </c>
      <c r="U143" s="69">
        <f t="shared" si="45"/>
        <v>0.40816326530612246</v>
      </c>
      <c r="V143" s="69">
        <f t="shared" si="46"/>
        <v>16.326530612244898</v>
      </c>
    </row>
    <row r="144" spans="1:22" s="8" customFormat="1" x14ac:dyDescent="0.25">
      <c r="A144" s="6" t="s">
        <v>432</v>
      </c>
      <c r="B144" s="25" t="s">
        <v>678</v>
      </c>
      <c r="C144" s="12" t="str">
        <f t="shared" si="43"/>
        <v>Pleasance Theatre: New Room</v>
      </c>
      <c r="D144" s="69">
        <f t="shared" si="44"/>
        <v>3.2727272727272729</v>
      </c>
      <c r="E144" s="13">
        <f t="shared" si="49"/>
        <v>18.044619449999999</v>
      </c>
      <c r="F144" s="13">
        <f t="shared" si="49"/>
        <v>19.685039400000001</v>
      </c>
      <c r="G144" s="14">
        <f t="shared" si="50"/>
        <v>355.20904483125634</v>
      </c>
      <c r="H144" s="50">
        <v>5.5</v>
      </c>
      <c r="I144" s="50">
        <v>6</v>
      </c>
      <c r="J144" s="50">
        <f t="shared" si="48"/>
        <v>33</v>
      </c>
      <c r="K144" s="8" t="s">
        <v>21</v>
      </c>
      <c r="L144" s="8" t="s">
        <v>21</v>
      </c>
      <c r="M144" s="8" t="s">
        <v>21</v>
      </c>
      <c r="N144" s="8" t="s">
        <v>21</v>
      </c>
      <c r="O144" s="8" t="s">
        <v>21</v>
      </c>
      <c r="P144" s="8" t="s">
        <v>21</v>
      </c>
      <c r="Q144" s="8" t="s">
        <v>21</v>
      </c>
      <c r="R144" s="71">
        <f>S144/8</f>
        <v>13.5</v>
      </c>
      <c r="S144" s="62">
        <f>90*1.2</f>
        <v>108</v>
      </c>
      <c r="T144" s="62">
        <f>1.2*420</f>
        <v>504</v>
      </c>
      <c r="U144" s="69">
        <f t="shared" si="45"/>
        <v>0.40909090909090912</v>
      </c>
      <c r="V144" s="69">
        <f t="shared" si="46"/>
        <v>15.272727272727273</v>
      </c>
    </row>
    <row r="145" spans="1:22" s="8" customFormat="1" x14ac:dyDescent="0.25">
      <c r="A145" s="6" t="s">
        <v>361</v>
      </c>
      <c r="B145" s="25" t="s">
        <v>372</v>
      </c>
      <c r="C145" s="12" t="str">
        <f t="shared" si="43"/>
        <v>RADA: Henry Irving</v>
      </c>
      <c r="D145" s="69">
        <f t="shared" si="44"/>
        <v>3.2790957645013039</v>
      </c>
      <c r="E145" s="23">
        <f t="shared" si="49"/>
        <v>27.230971170000004</v>
      </c>
      <c r="F145" s="23">
        <f t="shared" si="49"/>
        <v>31.824147029999999</v>
      </c>
      <c r="G145" s="23">
        <f t="shared" si="50"/>
        <v>866.60243028377124</v>
      </c>
      <c r="H145" s="50">
        <v>8.3000000000000007</v>
      </c>
      <c r="I145" s="50">
        <v>9.6999999999999993</v>
      </c>
      <c r="J145" s="50">
        <f t="shared" si="48"/>
        <v>80.510000000000005</v>
      </c>
      <c r="K145" s="8" t="s">
        <v>21</v>
      </c>
      <c r="L145" s="8" t="s">
        <v>21</v>
      </c>
      <c r="M145" s="8" t="s">
        <v>9</v>
      </c>
      <c r="N145" s="8" t="s">
        <v>21</v>
      </c>
      <c r="O145" s="8" t="s">
        <v>9</v>
      </c>
      <c r="P145" s="8" t="s">
        <v>9</v>
      </c>
      <c r="Q145" s="8" t="s">
        <v>21</v>
      </c>
      <c r="R145" s="62">
        <v>36</v>
      </c>
      <c r="S145" s="62">
        <v>264</v>
      </c>
      <c r="T145" s="71">
        <f>S145*5</f>
        <v>1320</v>
      </c>
      <c r="U145" s="69">
        <f t="shared" si="45"/>
        <v>0.44714942243199601</v>
      </c>
      <c r="V145" s="69">
        <f t="shared" si="46"/>
        <v>16.395478822506519</v>
      </c>
    </row>
    <row r="146" spans="1:22" s="8" customFormat="1" x14ac:dyDescent="0.25">
      <c r="A146" s="6" t="s">
        <v>420</v>
      </c>
      <c r="B146" s="25" t="s">
        <v>589</v>
      </c>
      <c r="C146" s="12" t="str">
        <f t="shared" si="43"/>
        <v>Diorama Arts Studios: Sunrise Room</v>
      </c>
      <c r="D146" s="69">
        <f t="shared" si="44"/>
        <v>3.2941176470588234</v>
      </c>
      <c r="E146" s="13">
        <v>33</v>
      </c>
      <c r="F146" s="13">
        <f>I146*3.2808399</f>
        <v>27.887139150000003</v>
      </c>
      <c r="G146" s="14">
        <f t="shared" si="50"/>
        <v>920.27559195000015</v>
      </c>
      <c r="H146" s="50">
        <v>10</v>
      </c>
      <c r="I146" s="50">
        <v>8.5</v>
      </c>
      <c r="J146" s="50">
        <f t="shared" si="48"/>
        <v>85</v>
      </c>
      <c r="K146" s="8" t="s">
        <v>9</v>
      </c>
      <c r="L146" s="8" t="s">
        <v>21</v>
      </c>
      <c r="M146" s="8" t="s">
        <v>21</v>
      </c>
      <c r="N146" s="8" t="s">
        <v>21</v>
      </c>
      <c r="O146" s="8" t="s">
        <v>21</v>
      </c>
      <c r="P146" s="8" t="s">
        <v>21</v>
      </c>
      <c r="Q146" s="8" t="s">
        <v>21</v>
      </c>
      <c r="R146" s="71">
        <f>S146/8</f>
        <v>35</v>
      </c>
      <c r="S146" s="62">
        <v>280</v>
      </c>
      <c r="T146" s="71">
        <f>S146*5</f>
        <v>1400</v>
      </c>
      <c r="U146" s="69">
        <f t="shared" si="45"/>
        <v>0.41176470588235292</v>
      </c>
      <c r="V146" s="69">
        <f t="shared" si="46"/>
        <v>16.470588235294116</v>
      </c>
    </row>
    <row r="147" spans="1:22" s="8" customFormat="1" x14ac:dyDescent="0.25">
      <c r="A147" s="6" t="s">
        <v>735</v>
      </c>
      <c r="B147" s="25" t="s">
        <v>741</v>
      </c>
      <c r="C147" s="12" t="str">
        <f t="shared" si="43"/>
        <v>Dominion Theatre: The Studio</v>
      </c>
      <c r="D147" s="69">
        <f t="shared" si="44"/>
        <v>3.3670033670033672</v>
      </c>
      <c r="E147" s="13"/>
      <c r="F147" s="13"/>
      <c r="G147" s="14"/>
      <c r="H147" s="50">
        <v>16.2</v>
      </c>
      <c r="I147" s="50">
        <v>12.1</v>
      </c>
      <c r="J147" s="50">
        <f t="shared" si="48"/>
        <v>196.01999999999998</v>
      </c>
      <c r="K147" s="8" t="s">
        <v>9</v>
      </c>
      <c r="L147" s="8" t="s">
        <v>9</v>
      </c>
      <c r="M147" s="8" t="s">
        <v>9</v>
      </c>
      <c r="N147" s="8" t="s">
        <v>9</v>
      </c>
      <c r="O147" s="8" t="s">
        <v>9</v>
      </c>
      <c r="P147" s="8" t="s">
        <v>9</v>
      </c>
      <c r="Q147" s="8" t="s">
        <v>9</v>
      </c>
      <c r="R147" s="62">
        <f>S147/8</f>
        <v>82.5</v>
      </c>
      <c r="S147" s="62">
        <f>550*1.2</f>
        <v>660</v>
      </c>
      <c r="T147" s="71">
        <f>S147*5</f>
        <v>3300</v>
      </c>
      <c r="U147" s="69">
        <f t="shared" si="45"/>
        <v>0.4208754208754209</v>
      </c>
      <c r="V147" s="69">
        <f t="shared" si="46"/>
        <v>16.835016835016837</v>
      </c>
    </row>
    <row r="148" spans="1:22" s="8" customFormat="1" x14ac:dyDescent="0.25">
      <c r="A148" s="6" t="s">
        <v>432</v>
      </c>
      <c r="B148" s="25" t="s">
        <v>436</v>
      </c>
      <c r="C148" s="12" t="str">
        <f t="shared" si="43"/>
        <v>Pleasance Theatre: White Room</v>
      </c>
      <c r="D148" s="69">
        <f t="shared" si="44"/>
        <v>3.375</v>
      </c>
      <c r="E148" s="13">
        <f t="shared" ref="E148:F151" si="51">H148*3.2808399</f>
        <v>26.246719200000001</v>
      </c>
      <c r="F148" s="13">
        <f t="shared" si="51"/>
        <v>13.123359600000001</v>
      </c>
      <c r="G148" s="14">
        <f>E148*F148</f>
        <v>344.44513438182435</v>
      </c>
      <c r="H148" s="50">
        <v>8</v>
      </c>
      <c r="I148" s="50">
        <v>4</v>
      </c>
      <c r="J148" s="50">
        <f t="shared" si="48"/>
        <v>32</v>
      </c>
      <c r="K148" s="8" t="s">
        <v>21</v>
      </c>
      <c r="L148" s="8" t="s">
        <v>21</v>
      </c>
      <c r="M148" s="8" t="s">
        <v>21</v>
      </c>
      <c r="N148" s="8" t="s">
        <v>21</v>
      </c>
      <c r="O148" s="8" t="s">
        <v>21</v>
      </c>
      <c r="P148" s="8" t="s">
        <v>21</v>
      </c>
      <c r="Q148" s="8" t="s">
        <v>21</v>
      </c>
      <c r="R148" s="71">
        <f>S148/8</f>
        <v>13.5</v>
      </c>
      <c r="S148" s="62">
        <f>90*1.2</f>
        <v>108</v>
      </c>
      <c r="T148" s="62">
        <f>420*1.2</f>
        <v>504</v>
      </c>
      <c r="U148" s="69">
        <f t="shared" si="45"/>
        <v>0.421875</v>
      </c>
      <c r="V148" s="69">
        <f t="shared" si="46"/>
        <v>15.75</v>
      </c>
    </row>
    <row r="149" spans="1:22" s="8" customFormat="1" x14ac:dyDescent="0.25">
      <c r="A149" s="21" t="s">
        <v>331</v>
      </c>
      <c r="B149" s="12" t="s">
        <v>163</v>
      </c>
      <c r="C149" s="12" t="str">
        <f t="shared" si="43"/>
        <v>Pineapple: Studio 11</v>
      </c>
      <c r="D149" s="69">
        <f t="shared" si="44"/>
        <v>3.3777777777777773</v>
      </c>
      <c r="E149" s="23">
        <f t="shared" si="51"/>
        <v>59.055118200000003</v>
      </c>
      <c r="F149" s="23">
        <f t="shared" si="51"/>
        <v>29.527559100000001</v>
      </c>
      <c r="G149" s="23">
        <f>E149*F149</f>
        <v>1743.7534928079858</v>
      </c>
      <c r="H149" s="37">
        <v>18</v>
      </c>
      <c r="I149" s="37">
        <v>9</v>
      </c>
      <c r="J149" s="37">
        <f t="shared" si="48"/>
        <v>162</v>
      </c>
      <c r="K149" s="12" t="s">
        <v>21</v>
      </c>
      <c r="L149" s="12" t="s">
        <v>21</v>
      </c>
      <c r="M149" s="12" t="s">
        <v>9</v>
      </c>
      <c r="N149" s="12" t="s">
        <v>21</v>
      </c>
      <c r="O149" s="12" t="s">
        <v>9</v>
      </c>
      <c r="P149" s="12" t="s">
        <v>9</v>
      </c>
      <c r="Q149" s="12" t="s">
        <v>9</v>
      </c>
      <c r="R149" s="62">
        <v>68.399999999999991</v>
      </c>
      <c r="S149" s="71">
        <f>R149*8</f>
        <v>547.19999999999993</v>
      </c>
      <c r="T149" s="71">
        <f t="shared" ref="T149:T154" si="52">S149*5</f>
        <v>2735.9999999999995</v>
      </c>
      <c r="U149" s="69">
        <f t="shared" si="45"/>
        <v>0.42222222222222217</v>
      </c>
      <c r="V149" s="69">
        <f t="shared" si="46"/>
        <v>16.888888888888886</v>
      </c>
    </row>
    <row r="150" spans="1:22" s="8" customFormat="1" x14ac:dyDescent="0.25">
      <c r="A150" s="6" t="s">
        <v>361</v>
      </c>
      <c r="B150" s="25" t="s">
        <v>371</v>
      </c>
      <c r="C150" s="12" t="str">
        <f t="shared" ref="C150:C181" si="53">A150&amp;": "&amp;B150</f>
        <v>RADA: Ellen Terry</v>
      </c>
      <c r="D150" s="69">
        <f t="shared" ref="D150:D181" si="54">S150/J150</f>
        <v>3.4020618556701034</v>
      </c>
      <c r="E150" s="23">
        <f t="shared" si="51"/>
        <v>26.246719200000001</v>
      </c>
      <c r="F150" s="23">
        <f t="shared" si="51"/>
        <v>31.824147029999999</v>
      </c>
      <c r="G150" s="23">
        <f>E150*F150</f>
        <v>835.279450875924</v>
      </c>
      <c r="H150" s="50">
        <v>8</v>
      </c>
      <c r="I150" s="50">
        <v>9.6999999999999993</v>
      </c>
      <c r="J150" s="50">
        <f t="shared" si="48"/>
        <v>77.599999999999994</v>
      </c>
      <c r="K150" s="8" t="s">
        <v>21</v>
      </c>
      <c r="L150" s="8" t="s">
        <v>21</v>
      </c>
      <c r="M150" s="8" t="s">
        <v>9</v>
      </c>
      <c r="N150" s="8" t="s">
        <v>21</v>
      </c>
      <c r="O150" s="8" t="s">
        <v>9</v>
      </c>
      <c r="P150" s="8" t="s">
        <v>9</v>
      </c>
      <c r="Q150" s="8" t="s">
        <v>21</v>
      </c>
      <c r="R150" s="62">
        <v>36</v>
      </c>
      <c r="S150" s="62">
        <v>264</v>
      </c>
      <c r="T150" s="71">
        <f t="shared" si="52"/>
        <v>1320</v>
      </c>
      <c r="U150" s="69">
        <f t="shared" ref="U150:U181" si="55">R150/J150</f>
        <v>0.46391752577319589</v>
      </c>
      <c r="V150" s="69">
        <f t="shared" ref="V150:V181" si="56">T150/J150</f>
        <v>17.010309278350515</v>
      </c>
    </row>
    <row r="151" spans="1:22" s="8" customFormat="1" x14ac:dyDescent="0.25">
      <c r="A151" s="6" t="s">
        <v>361</v>
      </c>
      <c r="B151" s="25" t="s">
        <v>377</v>
      </c>
      <c r="C151" s="12" t="str">
        <f t="shared" si="53"/>
        <v>RADA: Squire Bancroft</v>
      </c>
      <c r="D151" s="69">
        <f t="shared" si="54"/>
        <v>3.4491017964071857</v>
      </c>
      <c r="E151" s="23">
        <f t="shared" si="51"/>
        <v>54.790026330000003</v>
      </c>
      <c r="F151" s="23">
        <f t="shared" si="51"/>
        <v>24.606299249999999</v>
      </c>
      <c r="G151" s="23">
        <f>E151*F151</f>
        <v>1348.1797837913593</v>
      </c>
      <c r="H151" s="50">
        <v>16.7</v>
      </c>
      <c r="I151" s="50">
        <v>7.5</v>
      </c>
      <c r="J151" s="50">
        <f t="shared" si="48"/>
        <v>125.25</v>
      </c>
      <c r="K151" s="8" t="s">
        <v>21</v>
      </c>
      <c r="L151" s="8" t="s">
        <v>21</v>
      </c>
      <c r="M151" s="8" t="s">
        <v>9</v>
      </c>
      <c r="N151" s="8" t="s">
        <v>21</v>
      </c>
      <c r="O151" s="8" t="s">
        <v>9</v>
      </c>
      <c r="P151" s="8" t="s">
        <v>9</v>
      </c>
      <c r="Q151" s="8" t="s">
        <v>9</v>
      </c>
      <c r="R151" s="62">
        <v>60</v>
      </c>
      <c r="S151" s="62">
        <v>432</v>
      </c>
      <c r="T151" s="71">
        <f t="shared" si="52"/>
        <v>2160</v>
      </c>
      <c r="U151" s="69">
        <f t="shared" si="55"/>
        <v>0.47904191616766467</v>
      </c>
      <c r="V151" s="69">
        <f t="shared" si="56"/>
        <v>17.245508982035929</v>
      </c>
    </row>
    <row r="152" spans="1:22" s="8" customFormat="1" x14ac:dyDescent="0.25">
      <c r="A152" s="12" t="s">
        <v>44</v>
      </c>
      <c r="B152" s="12" t="s">
        <v>559</v>
      </c>
      <c r="C152" s="12" t="str">
        <f t="shared" si="53"/>
        <v>Actors Centre: John Thaw Studio</v>
      </c>
      <c r="D152" s="69">
        <f t="shared" si="54"/>
        <v>3.561736770691994</v>
      </c>
      <c r="E152" s="12">
        <v>29</v>
      </c>
      <c r="F152" s="12">
        <v>22</v>
      </c>
      <c r="G152" s="17">
        <f>E152*F152</f>
        <v>638</v>
      </c>
      <c r="H152" s="37">
        <v>8.8000000000000007</v>
      </c>
      <c r="I152" s="37">
        <v>6.7</v>
      </c>
      <c r="J152" s="37">
        <f t="shared" si="48"/>
        <v>58.960000000000008</v>
      </c>
      <c r="K152" s="12" t="s">
        <v>9</v>
      </c>
      <c r="L152" s="12" t="s">
        <v>9</v>
      </c>
      <c r="M152" s="12" t="s">
        <v>21</v>
      </c>
      <c r="N152" s="12" t="s">
        <v>9</v>
      </c>
      <c r="O152" s="12" t="s">
        <v>21</v>
      </c>
      <c r="P152" s="12" t="s">
        <v>9</v>
      </c>
      <c r="Q152" s="12" t="s">
        <v>21</v>
      </c>
      <c r="R152" s="74">
        <v>32.5</v>
      </c>
      <c r="S152" s="74">
        <v>210</v>
      </c>
      <c r="T152" s="73">
        <f t="shared" si="52"/>
        <v>1050</v>
      </c>
      <c r="U152" s="69">
        <f t="shared" si="55"/>
        <v>0.55122116689280864</v>
      </c>
      <c r="V152" s="69">
        <f t="shared" si="56"/>
        <v>17.808683853459971</v>
      </c>
    </row>
    <row r="153" spans="1:22" s="8" customFormat="1" x14ac:dyDescent="0.25">
      <c r="A153" s="6" t="s">
        <v>472</v>
      </c>
      <c r="B153" s="8" t="s">
        <v>137</v>
      </c>
      <c r="C153" s="12" t="str">
        <f t="shared" si="53"/>
        <v>Brady Arts and Community Centre: Main Hall</v>
      </c>
      <c r="D153" s="69">
        <f t="shared" si="54"/>
        <v>3.6199095022624435</v>
      </c>
      <c r="E153" s="13"/>
      <c r="F153" s="13"/>
      <c r="G153" s="14"/>
      <c r="H153" s="50">
        <v>13</v>
      </c>
      <c r="I153" s="50">
        <v>8.5</v>
      </c>
      <c r="J153" s="50">
        <f t="shared" si="48"/>
        <v>110.5</v>
      </c>
      <c r="K153" s="8" t="s">
        <v>21</v>
      </c>
      <c r="L153" s="8" t="s">
        <v>21</v>
      </c>
      <c r="M153" s="8" t="s">
        <v>9</v>
      </c>
      <c r="N153" s="8" t="s">
        <v>21</v>
      </c>
      <c r="O153" s="8" t="s">
        <v>9</v>
      </c>
      <c r="P153" s="8" t="s">
        <v>21</v>
      </c>
      <c r="Q153" s="8" t="s">
        <v>21</v>
      </c>
      <c r="R153" s="62">
        <v>50</v>
      </c>
      <c r="S153" s="71">
        <f>R153*8</f>
        <v>400</v>
      </c>
      <c r="T153" s="71">
        <f t="shared" si="52"/>
        <v>2000</v>
      </c>
      <c r="U153" s="69">
        <f t="shared" si="55"/>
        <v>0.45248868778280543</v>
      </c>
      <c r="V153" s="69">
        <f t="shared" si="56"/>
        <v>18.099547511312217</v>
      </c>
    </row>
    <row r="154" spans="1:22" s="8" customFormat="1" x14ac:dyDescent="0.25">
      <c r="A154" s="6" t="s">
        <v>485</v>
      </c>
      <c r="B154" s="8" t="s">
        <v>491</v>
      </c>
      <c r="C154" s="12" t="str">
        <f t="shared" si="53"/>
        <v>Paddington Arts Centre: Pyramid Room</v>
      </c>
      <c r="D154" s="69">
        <f t="shared" si="54"/>
        <v>3.6311514572384143</v>
      </c>
      <c r="E154" s="13">
        <f>H154*3.2808399</f>
        <v>30.183727080000001</v>
      </c>
      <c r="F154" s="13">
        <f>I154*3.2808399</f>
        <v>29.855643090000001</v>
      </c>
      <c r="G154" s="14">
        <f>E154*F154</f>
        <v>901.15458282644795</v>
      </c>
      <c r="H154" s="50">
        <v>9.1999999999999993</v>
      </c>
      <c r="I154" s="50">
        <v>9.1</v>
      </c>
      <c r="J154" s="50">
        <f t="shared" si="48"/>
        <v>83.719999999999985</v>
      </c>
      <c r="K154" s="8" t="s">
        <v>21</v>
      </c>
      <c r="L154" s="8" t="s">
        <v>21</v>
      </c>
      <c r="M154" s="8" t="s">
        <v>21</v>
      </c>
      <c r="N154" s="8" t="s">
        <v>21</v>
      </c>
      <c r="O154" s="8" t="s">
        <v>21</v>
      </c>
      <c r="P154" s="8" t="s">
        <v>21</v>
      </c>
      <c r="Q154" s="8" t="s">
        <v>21</v>
      </c>
      <c r="R154" s="62">
        <v>38</v>
      </c>
      <c r="S154" s="71">
        <f>R154*8</f>
        <v>304</v>
      </c>
      <c r="T154" s="71">
        <f t="shared" si="52"/>
        <v>1520</v>
      </c>
      <c r="U154" s="69">
        <f t="shared" si="55"/>
        <v>0.45389393215480178</v>
      </c>
      <c r="V154" s="69">
        <f t="shared" si="56"/>
        <v>18.15575728619207</v>
      </c>
    </row>
    <row r="155" spans="1:22" s="8" customFormat="1" x14ac:dyDescent="0.25">
      <c r="A155" s="12" t="s">
        <v>612</v>
      </c>
      <c r="B155" s="21" t="s">
        <v>101</v>
      </c>
      <c r="C155" s="12" t="str">
        <f t="shared" si="53"/>
        <v>Glasshill Studios: Studio 2</v>
      </c>
      <c r="D155" s="69">
        <f t="shared" si="54"/>
        <v>3.6437246963562755</v>
      </c>
      <c r="E155" s="12"/>
      <c r="F155" s="12"/>
      <c r="G155" s="17"/>
      <c r="H155" s="51">
        <v>15.2</v>
      </c>
      <c r="I155" s="51">
        <v>9.1</v>
      </c>
      <c r="J155" s="37">
        <f t="shared" si="48"/>
        <v>138.32</v>
      </c>
      <c r="K155" s="23" t="s">
        <v>9</v>
      </c>
      <c r="L155" s="23" t="s">
        <v>21</v>
      </c>
      <c r="M155" s="23" t="s">
        <v>9</v>
      </c>
      <c r="N155" s="23" t="s">
        <v>21</v>
      </c>
      <c r="O155" s="23" t="s">
        <v>9</v>
      </c>
      <c r="P155" s="23" t="s">
        <v>9</v>
      </c>
      <c r="Q155" s="23" t="s">
        <v>9</v>
      </c>
      <c r="R155" s="71">
        <f>S155/8</f>
        <v>63</v>
      </c>
      <c r="S155" s="62">
        <v>504</v>
      </c>
      <c r="T155" s="62">
        <v>2658</v>
      </c>
      <c r="U155" s="69">
        <f t="shared" si="55"/>
        <v>0.45546558704453444</v>
      </c>
      <c r="V155" s="69">
        <f t="shared" si="56"/>
        <v>19.21631000578369</v>
      </c>
    </row>
    <row r="156" spans="1:22" s="8" customFormat="1" x14ac:dyDescent="0.25">
      <c r="A156" s="21" t="s">
        <v>580</v>
      </c>
      <c r="B156" s="21" t="s">
        <v>165</v>
      </c>
      <c r="C156" s="12" t="str">
        <f t="shared" si="53"/>
        <v>Chats Palace: Meeting Room</v>
      </c>
      <c r="D156" s="69">
        <f t="shared" si="54"/>
        <v>3.6551934206518424</v>
      </c>
      <c r="E156" s="17"/>
      <c r="F156" s="17"/>
      <c r="G156" s="17"/>
      <c r="H156" s="51">
        <v>4.9000000000000004</v>
      </c>
      <c r="I156" s="51">
        <v>6.7</v>
      </c>
      <c r="J156" s="37">
        <f t="shared" si="48"/>
        <v>32.830000000000005</v>
      </c>
      <c r="K156" s="21" t="s">
        <v>21</v>
      </c>
      <c r="L156" s="21" t="s">
        <v>21</v>
      </c>
      <c r="M156" s="21" t="s">
        <v>21</v>
      </c>
      <c r="N156" s="21" t="s">
        <v>21</v>
      </c>
      <c r="O156" s="21" t="s">
        <v>586</v>
      </c>
      <c r="P156" s="21" t="s">
        <v>586</v>
      </c>
      <c r="Q156" s="21" t="s">
        <v>586</v>
      </c>
      <c r="R156" s="74">
        <v>16</v>
      </c>
      <c r="S156" s="74">
        <v>120</v>
      </c>
      <c r="T156" s="73">
        <f>S156*5</f>
        <v>600</v>
      </c>
      <c r="U156" s="69">
        <f t="shared" si="55"/>
        <v>0.48735912275357895</v>
      </c>
      <c r="V156" s="69">
        <f t="shared" si="56"/>
        <v>18.275967103259212</v>
      </c>
    </row>
    <row r="157" spans="1:22" s="8" customFormat="1" x14ac:dyDescent="0.25">
      <c r="A157" s="32" t="s">
        <v>566</v>
      </c>
      <c r="B157" s="25" t="s">
        <v>72</v>
      </c>
      <c r="C157" s="12" t="str">
        <f t="shared" si="53"/>
        <v>Stageworks Studios: Various</v>
      </c>
      <c r="D157" s="69">
        <f t="shared" si="54"/>
        <v>3.6654545454545455</v>
      </c>
      <c r="G157" s="23"/>
      <c r="H157" s="51">
        <v>12.5</v>
      </c>
      <c r="I157" s="51">
        <v>5.5</v>
      </c>
      <c r="J157" s="52">
        <f t="shared" si="48"/>
        <v>68.75</v>
      </c>
      <c r="K157" s="8" t="s">
        <v>21</v>
      </c>
      <c r="L157" s="8" t="s">
        <v>21</v>
      </c>
      <c r="M157" s="8" t="s">
        <v>21</v>
      </c>
      <c r="N157" s="8" t="s">
        <v>21</v>
      </c>
      <c r="O157" s="8" t="s">
        <v>9</v>
      </c>
      <c r="P157" s="8" t="s">
        <v>9</v>
      </c>
      <c r="Q157" s="8" t="s">
        <v>9</v>
      </c>
      <c r="R157" s="62">
        <v>36</v>
      </c>
      <c r="S157" s="62">
        <v>252</v>
      </c>
      <c r="T157" s="71">
        <f>S157*5</f>
        <v>1260</v>
      </c>
      <c r="U157" s="69">
        <f t="shared" si="55"/>
        <v>0.52363636363636368</v>
      </c>
      <c r="V157" s="69">
        <f t="shared" si="56"/>
        <v>18.327272727272728</v>
      </c>
    </row>
    <row r="158" spans="1:22" s="8" customFormat="1" x14ac:dyDescent="0.25">
      <c r="A158" s="21" t="s">
        <v>218</v>
      </c>
      <c r="B158" s="12" t="s">
        <v>101</v>
      </c>
      <c r="C158" s="12" t="str">
        <f t="shared" si="53"/>
        <v>Jacksons Lane: Studio 2</v>
      </c>
      <c r="D158" s="69">
        <f t="shared" si="54"/>
        <v>3.6923076923076925</v>
      </c>
      <c r="E158" s="23">
        <f t="shared" ref="E158:F160" si="57">H158*3.2808399</f>
        <v>21.325459350000003</v>
      </c>
      <c r="F158" s="23">
        <f t="shared" si="57"/>
        <v>32.808399000000001</v>
      </c>
      <c r="G158" s="17">
        <f>E158*F158</f>
        <v>699.65417921308074</v>
      </c>
      <c r="H158" s="37">
        <v>6.5</v>
      </c>
      <c r="I158" s="37">
        <v>10</v>
      </c>
      <c r="J158" s="37">
        <f t="shared" si="48"/>
        <v>65</v>
      </c>
      <c r="K158" s="12" t="s">
        <v>21</v>
      </c>
      <c r="L158" s="12" t="s">
        <v>21</v>
      </c>
      <c r="M158" s="12" t="s">
        <v>21</v>
      </c>
      <c r="N158" s="12" t="s">
        <v>21</v>
      </c>
      <c r="O158" s="12" t="s">
        <v>9</v>
      </c>
      <c r="P158" s="12" t="s">
        <v>21</v>
      </c>
      <c r="Q158" s="12" t="s">
        <v>21</v>
      </c>
      <c r="R158" s="74">
        <v>30</v>
      </c>
      <c r="S158" s="73">
        <f>R158*8</f>
        <v>240</v>
      </c>
      <c r="T158" s="73">
        <f>S158*5</f>
        <v>1200</v>
      </c>
      <c r="U158" s="69">
        <f t="shared" si="55"/>
        <v>0.46153846153846156</v>
      </c>
      <c r="V158" s="69">
        <f t="shared" si="56"/>
        <v>18.46153846153846</v>
      </c>
    </row>
    <row r="159" spans="1:22" s="8" customFormat="1" x14ac:dyDescent="0.25">
      <c r="A159" s="6" t="s">
        <v>416</v>
      </c>
      <c r="B159" s="25" t="s">
        <v>25</v>
      </c>
      <c r="C159" s="12" t="str">
        <f t="shared" si="53"/>
        <v>Half Moon Young People's Theatre: Main Studio</v>
      </c>
      <c r="D159" s="69">
        <f t="shared" si="54"/>
        <v>3.7060567556120287</v>
      </c>
      <c r="E159" s="13">
        <f t="shared" si="57"/>
        <v>39.370078800000002</v>
      </c>
      <c r="F159" s="13">
        <f t="shared" si="57"/>
        <v>25.820210013000001</v>
      </c>
      <c r="G159" s="14">
        <f>E159*F159</f>
        <v>1016.5437028443591</v>
      </c>
      <c r="H159" s="50">
        <v>12</v>
      </c>
      <c r="I159" s="50">
        <v>7.87</v>
      </c>
      <c r="J159" s="50">
        <f t="shared" si="48"/>
        <v>94.44</v>
      </c>
      <c r="K159" s="8" t="s">
        <v>21</v>
      </c>
      <c r="L159" s="8" t="s">
        <v>9</v>
      </c>
      <c r="M159" s="8" t="s">
        <v>9</v>
      </c>
      <c r="N159" s="8" t="s">
        <v>9</v>
      </c>
      <c r="O159" s="8" t="s">
        <v>21</v>
      </c>
      <c r="P159" s="8" t="s">
        <v>21</v>
      </c>
      <c r="Q159" s="8" t="s">
        <v>21</v>
      </c>
      <c r="R159" s="73">
        <f>S159/8</f>
        <v>43.75</v>
      </c>
      <c r="S159" s="62">
        <v>350</v>
      </c>
      <c r="T159" s="62">
        <v>1300</v>
      </c>
      <c r="U159" s="69">
        <f t="shared" si="55"/>
        <v>0.46325709445150359</v>
      </c>
      <c r="V159" s="69">
        <f t="shared" si="56"/>
        <v>13.765353663701822</v>
      </c>
    </row>
    <row r="160" spans="1:22" s="8" customFormat="1" x14ac:dyDescent="0.25">
      <c r="A160" s="12" t="s">
        <v>153</v>
      </c>
      <c r="B160" s="21" t="s">
        <v>100</v>
      </c>
      <c r="C160" s="12" t="str">
        <f t="shared" si="53"/>
        <v>Danceworks: Studio 1</v>
      </c>
      <c r="D160" s="69">
        <f t="shared" si="54"/>
        <v>3.709090909090909</v>
      </c>
      <c r="E160" s="23">
        <f t="shared" si="57"/>
        <v>36.089238899999998</v>
      </c>
      <c r="F160" s="23">
        <f t="shared" si="57"/>
        <v>32.808399000000001</v>
      </c>
      <c r="G160" s="17">
        <f>E160*F160</f>
        <v>1184.030149437521</v>
      </c>
      <c r="H160" s="51">
        <v>11</v>
      </c>
      <c r="I160" s="51">
        <v>10</v>
      </c>
      <c r="J160" s="37">
        <f t="shared" si="48"/>
        <v>110</v>
      </c>
      <c r="K160" s="23" t="s">
        <v>21</v>
      </c>
      <c r="L160" s="23" t="s">
        <v>21</v>
      </c>
      <c r="M160" s="23" t="s">
        <v>9</v>
      </c>
      <c r="N160" s="23" t="s">
        <v>21</v>
      </c>
      <c r="O160" s="23" t="s">
        <v>9</v>
      </c>
      <c r="P160" s="23" t="s">
        <v>9</v>
      </c>
      <c r="Q160" s="23" t="s">
        <v>9</v>
      </c>
      <c r="R160" s="74">
        <v>54</v>
      </c>
      <c r="S160" s="74">
        <v>408</v>
      </c>
      <c r="T160" s="74">
        <v>1920</v>
      </c>
      <c r="U160" s="69">
        <f t="shared" si="55"/>
        <v>0.49090909090909091</v>
      </c>
      <c r="V160" s="69">
        <f t="shared" si="56"/>
        <v>17.454545454545453</v>
      </c>
    </row>
    <row r="161" spans="1:22" s="8" customFormat="1" x14ac:dyDescent="0.25">
      <c r="A161" s="12" t="s">
        <v>612</v>
      </c>
      <c r="B161" s="21" t="s">
        <v>89</v>
      </c>
      <c r="C161" s="12" t="str">
        <f t="shared" si="53"/>
        <v>Glasshill Studios: Studio 3</v>
      </c>
      <c r="D161" s="69">
        <f t="shared" si="54"/>
        <v>3.7313822837731903</v>
      </c>
      <c r="E161" s="12"/>
      <c r="F161" s="12"/>
      <c r="G161" s="17"/>
      <c r="H161" s="51">
        <v>12.9</v>
      </c>
      <c r="I161" s="51">
        <v>8.9</v>
      </c>
      <c r="J161" s="37">
        <f t="shared" si="48"/>
        <v>114.81</v>
      </c>
      <c r="K161" s="23" t="s">
        <v>9</v>
      </c>
      <c r="L161" s="23" t="s">
        <v>21</v>
      </c>
      <c r="M161" s="23" t="s">
        <v>9</v>
      </c>
      <c r="N161" s="23" t="s">
        <v>21</v>
      </c>
      <c r="O161" s="23" t="s">
        <v>9</v>
      </c>
      <c r="P161" s="23" t="s">
        <v>9</v>
      </c>
      <c r="Q161" s="23" t="s">
        <v>9</v>
      </c>
      <c r="R161" s="71">
        <f>S161/8</f>
        <v>53.55</v>
      </c>
      <c r="S161" s="62">
        <v>428.4</v>
      </c>
      <c r="T161" s="62">
        <v>2128.7999999999997</v>
      </c>
      <c r="U161" s="69">
        <f t="shared" si="55"/>
        <v>0.46642278547164878</v>
      </c>
      <c r="V161" s="69">
        <f t="shared" si="56"/>
        <v>18.541938855500391</v>
      </c>
    </row>
    <row r="162" spans="1:22" s="8" customFormat="1" x14ac:dyDescent="0.25">
      <c r="A162" s="21" t="s">
        <v>238</v>
      </c>
      <c r="B162" s="12" t="s">
        <v>245</v>
      </c>
      <c r="C162" s="12" t="str">
        <f t="shared" si="53"/>
        <v>Lantern Arts Centre: Wesley Room</v>
      </c>
      <c r="D162" s="69">
        <f t="shared" si="54"/>
        <v>3.75</v>
      </c>
      <c r="E162" s="23">
        <f t="shared" ref="E162:F166" si="58">H162*3.2808399</f>
        <v>26.246719200000001</v>
      </c>
      <c r="F162" s="23">
        <f t="shared" si="58"/>
        <v>13.123359600000001</v>
      </c>
      <c r="G162" s="17">
        <f t="shared" ref="G162:G178" si="59">E162*F162</f>
        <v>344.44513438182435</v>
      </c>
      <c r="H162" s="37">
        <v>8</v>
      </c>
      <c r="I162" s="37">
        <v>4</v>
      </c>
      <c r="J162" s="37">
        <f t="shared" si="48"/>
        <v>32</v>
      </c>
      <c r="K162" s="12" t="s">
        <v>21</v>
      </c>
      <c r="L162" s="12" t="s">
        <v>21</v>
      </c>
      <c r="M162" s="12" t="s">
        <v>21</v>
      </c>
      <c r="N162" s="12" t="s">
        <v>21</v>
      </c>
      <c r="O162" s="12" t="s">
        <v>21</v>
      </c>
      <c r="P162" s="12" t="s">
        <v>21</v>
      </c>
      <c r="Q162" s="12" t="s">
        <v>21</v>
      </c>
      <c r="R162" s="74">
        <v>15</v>
      </c>
      <c r="S162" s="73">
        <f>R162*8</f>
        <v>120</v>
      </c>
      <c r="T162" s="73">
        <f>S162*5</f>
        <v>600</v>
      </c>
      <c r="U162" s="69">
        <f t="shared" si="55"/>
        <v>0.46875</v>
      </c>
      <c r="V162" s="69">
        <f t="shared" si="56"/>
        <v>18.75</v>
      </c>
    </row>
    <row r="163" spans="1:22" s="8" customFormat="1" x14ac:dyDescent="0.25">
      <c r="A163" s="6" t="s">
        <v>463</v>
      </c>
      <c r="B163" s="8" t="s">
        <v>70</v>
      </c>
      <c r="C163" s="12" t="str">
        <f t="shared" si="53"/>
        <v>The Tramshed: Studio</v>
      </c>
      <c r="D163" s="69">
        <f t="shared" si="54"/>
        <v>3.75</v>
      </c>
      <c r="E163" s="13">
        <f t="shared" si="58"/>
        <v>26.246719200000001</v>
      </c>
      <c r="F163" s="13">
        <f t="shared" si="58"/>
        <v>26.246719200000001</v>
      </c>
      <c r="G163" s="14">
        <f t="shared" si="59"/>
        <v>688.89026876364869</v>
      </c>
      <c r="H163" s="50">
        <v>8</v>
      </c>
      <c r="I163" s="50">
        <v>8</v>
      </c>
      <c r="J163" s="50">
        <f t="shared" ref="J163:J184" si="60">H163*I163</f>
        <v>64</v>
      </c>
      <c r="K163" s="8" t="s">
        <v>9</v>
      </c>
      <c r="L163" s="8" t="s">
        <v>21</v>
      </c>
      <c r="M163" s="8" t="s">
        <v>9</v>
      </c>
      <c r="N163" s="8" t="s">
        <v>21</v>
      </c>
      <c r="O163" s="8" t="s">
        <v>21</v>
      </c>
      <c r="P163" s="8" t="s">
        <v>21</v>
      </c>
      <c r="Q163" s="8" t="s">
        <v>21</v>
      </c>
      <c r="R163" s="62">
        <v>38</v>
      </c>
      <c r="S163" s="62">
        <v>240</v>
      </c>
      <c r="T163" s="62">
        <v>756</v>
      </c>
      <c r="U163" s="69">
        <f t="shared" si="55"/>
        <v>0.59375</v>
      </c>
      <c r="V163" s="69">
        <f t="shared" si="56"/>
        <v>11.8125</v>
      </c>
    </row>
    <row r="164" spans="1:22" s="8" customFormat="1" x14ac:dyDescent="0.25">
      <c r="A164" s="6" t="s">
        <v>361</v>
      </c>
      <c r="B164" s="25" t="s">
        <v>369</v>
      </c>
      <c r="C164" s="12" t="str">
        <f t="shared" si="53"/>
        <v>RADA: B25</v>
      </c>
      <c r="D164" s="69">
        <f t="shared" si="54"/>
        <v>3.7826086956521738</v>
      </c>
      <c r="E164" s="23">
        <f t="shared" si="58"/>
        <v>37.72965885</v>
      </c>
      <c r="F164" s="23">
        <f t="shared" si="58"/>
        <v>26.246719200000001</v>
      </c>
      <c r="G164" s="23">
        <f t="shared" si="59"/>
        <v>990.27976134774497</v>
      </c>
      <c r="H164" s="50">
        <v>11.5</v>
      </c>
      <c r="I164" s="50">
        <v>8</v>
      </c>
      <c r="J164" s="50">
        <f t="shared" si="60"/>
        <v>92</v>
      </c>
      <c r="K164" s="8" t="s">
        <v>21</v>
      </c>
      <c r="L164" s="8" t="s">
        <v>21</v>
      </c>
      <c r="M164" s="8" t="s">
        <v>9</v>
      </c>
      <c r="N164" s="8" t="s">
        <v>21</v>
      </c>
      <c r="O164" s="8" t="s">
        <v>9</v>
      </c>
      <c r="P164" s="8" t="s">
        <v>9</v>
      </c>
      <c r="Q164" s="8" t="s">
        <v>9</v>
      </c>
      <c r="R164" s="62">
        <v>48</v>
      </c>
      <c r="S164" s="62">
        <v>348</v>
      </c>
      <c r="T164" s="71">
        <f>S164*5</f>
        <v>1740</v>
      </c>
      <c r="U164" s="69">
        <f t="shared" si="55"/>
        <v>0.52173913043478259</v>
      </c>
      <c r="V164" s="69">
        <f t="shared" si="56"/>
        <v>18.913043478260871</v>
      </c>
    </row>
    <row r="165" spans="1:22" s="8" customFormat="1" x14ac:dyDescent="0.25">
      <c r="A165" s="21" t="s">
        <v>316</v>
      </c>
      <c r="B165" s="21" t="s">
        <v>663</v>
      </c>
      <c r="C165" s="12" t="str">
        <f t="shared" si="53"/>
        <v>Oval House: Blue Studio</v>
      </c>
      <c r="D165" s="69">
        <f t="shared" si="54"/>
        <v>3.7894736842105261</v>
      </c>
      <c r="E165" s="23">
        <f t="shared" si="58"/>
        <v>18.700787430000002</v>
      </c>
      <c r="F165" s="23">
        <f t="shared" si="58"/>
        <v>16.404199500000001</v>
      </c>
      <c r="G165" s="23">
        <f t="shared" si="59"/>
        <v>306.77144780881235</v>
      </c>
      <c r="H165" s="51">
        <v>5.7</v>
      </c>
      <c r="I165" s="51">
        <v>5</v>
      </c>
      <c r="J165" s="37">
        <f t="shared" si="60"/>
        <v>28.5</v>
      </c>
      <c r="K165" s="21" t="s">
        <v>21</v>
      </c>
      <c r="L165" s="21" t="s">
        <v>21</v>
      </c>
      <c r="M165" s="21" t="s">
        <v>21</v>
      </c>
      <c r="N165" s="21" t="s">
        <v>21</v>
      </c>
      <c r="O165" s="21" t="s">
        <v>21</v>
      </c>
      <c r="P165" s="21" t="s">
        <v>21</v>
      </c>
      <c r="Q165" s="21" t="s">
        <v>21</v>
      </c>
      <c r="R165" s="73">
        <f>S165/8</f>
        <v>13.5</v>
      </c>
      <c r="S165" s="74">
        <v>108</v>
      </c>
      <c r="T165" s="74">
        <v>480</v>
      </c>
      <c r="U165" s="69">
        <f t="shared" si="55"/>
        <v>0.47368421052631576</v>
      </c>
      <c r="V165" s="69">
        <f t="shared" si="56"/>
        <v>16.842105263157894</v>
      </c>
    </row>
    <row r="166" spans="1:22" s="8" customFormat="1" x14ac:dyDescent="0.25">
      <c r="A166" s="21" t="s">
        <v>331</v>
      </c>
      <c r="B166" s="12" t="s">
        <v>339</v>
      </c>
      <c r="C166" s="12" t="str">
        <f t="shared" si="53"/>
        <v>Pineapple: Studio 79</v>
      </c>
      <c r="D166" s="69">
        <f t="shared" si="54"/>
        <v>3.7925925925925923</v>
      </c>
      <c r="E166" s="23">
        <f t="shared" si="58"/>
        <v>59.055118200000003</v>
      </c>
      <c r="F166" s="23">
        <f t="shared" si="58"/>
        <v>29.527559100000001</v>
      </c>
      <c r="G166" s="23">
        <f t="shared" si="59"/>
        <v>1743.7534928079858</v>
      </c>
      <c r="H166" s="37">
        <v>18</v>
      </c>
      <c r="I166" s="37">
        <v>9</v>
      </c>
      <c r="J166" s="37">
        <f t="shared" si="60"/>
        <v>162</v>
      </c>
      <c r="K166" s="12" t="s">
        <v>21</v>
      </c>
      <c r="L166" s="12" t="s">
        <v>21</v>
      </c>
      <c r="M166" s="12" t="s">
        <v>9</v>
      </c>
      <c r="N166" s="12" t="s">
        <v>21</v>
      </c>
      <c r="O166" s="12" t="s">
        <v>9</v>
      </c>
      <c r="P166" s="12" t="s">
        <v>9</v>
      </c>
      <c r="Q166" s="12" t="s">
        <v>9</v>
      </c>
      <c r="R166" s="62">
        <v>76.8</v>
      </c>
      <c r="S166" s="71">
        <f>R166*8</f>
        <v>614.4</v>
      </c>
      <c r="T166" s="71">
        <f>S166*5</f>
        <v>3072</v>
      </c>
      <c r="U166" s="69">
        <f t="shared" si="55"/>
        <v>0.47407407407407404</v>
      </c>
      <c r="V166" s="69">
        <f t="shared" si="56"/>
        <v>18.962962962962962</v>
      </c>
    </row>
    <row r="167" spans="1:22" s="8" customFormat="1" x14ac:dyDescent="0.25">
      <c r="A167" s="21" t="s">
        <v>148</v>
      </c>
      <c r="B167" s="21" t="s">
        <v>137</v>
      </c>
      <c r="C167" s="12" t="str">
        <f t="shared" si="53"/>
        <v>Dragon Hall: Main Hall</v>
      </c>
      <c r="D167" s="69">
        <f t="shared" si="54"/>
        <v>3.82996632996633</v>
      </c>
      <c r="E167" s="12">
        <v>43.3</v>
      </c>
      <c r="F167" s="12">
        <v>29.5</v>
      </c>
      <c r="G167" s="17">
        <f t="shared" si="59"/>
        <v>1277.3499999999999</v>
      </c>
      <c r="H167" s="37">
        <v>13.2</v>
      </c>
      <c r="I167" s="37">
        <v>9</v>
      </c>
      <c r="J167" s="37">
        <f t="shared" si="60"/>
        <v>118.8</v>
      </c>
      <c r="K167" s="23" t="s">
        <v>9</v>
      </c>
      <c r="L167" s="23" t="s">
        <v>21</v>
      </c>
      <c r="M167" s="23" t="s">
        <v>9</v>
      </c>
      <c r="N167" s="23" t="s">
        <v>21</v>
      </c>
      <c r="O167" s="23" t="s">
        <v>9</v>
      </c>
      <c r="P167" s="23" t="s">
        <v>9</v>
      </c>
      <c r="Q167" s="23" t="s">
        <v>21</v>
      </c>
      <c r="R167" s="71">
        <f>S167/8</f>
        <v>56.875</v>
      </c>
      <c r="S167" s="74">
        <v>455</v>
      </c>
      <c r="T167" s="71">
        <f>S167*5</f>
        <v>2275</v>
      </c>
      <c r="U167" s="69">
        <f t="shared" si="55"/>
        <v>0.47874579124579125</v>
      </c>
      <c r="V167" s="69">
        <f t="shared" si="56"/>
        <v>19.149831649831651</v>
      </c>
    </row>
    <row r="168" spans="1:22" s="8" customFormat="1" x14ac:dyDescent="0.25">
      <c r="A168" s="6" t="s">
        <v>349</v>
      </c>
      <c r="B168" s="25" t="s">
        <v>357</v>
      </c>
      <c r="C168" s="12" t="str">
        <f t="shared" si="53"/>
        <v>Rooms Above: Room 2</v>
      </c>
      <c r="D168" s="69">
        <f t="shared" si="54"/>
        <v>3.84</v>
      </c>
      <c r="E168" s="23">
        <f t="shared" ref="E168:E178" si="61">H168*3.2808399</f>
        <v>32.808399000000001</v>
      </c>
      <c r="F168" s="23">
        <f t="shared" ref="F168:F178" si="62">I168*3.2808399</f>
        <v>16.404199500000001</v>
      </c>
      <c r="G168" s="23">
        <f t="shared" si="59"/>
        <v>538.1955224716005</v>
      </c>
      <c r="H168" s="50">
        <v>10</v>
      </c>
      <c r="I168" s="50">
        <v>5</v>
      </c>
      <c r="J168" s="50">
        <f t="shared" si="60"/>
        <v>50</v>
      </c>
      <c r="K168" s="25" t="s">
        <v>21</v>
      </c>
      <c r="L168" s="25" t="s">
        <v>21</v>
      </c>
      <c r="M168" s="25" t="s">
        <v>21</v>
      </c>
      <c r="N168" s="25" t="s">
        <v>21</v>
      </c>
      <c r="O168" s="25" t="s">
        <v>21</v>
      </c>
      <c r="P168" s="25" t="s">
        <v>21</v>
      </c>
      <c r="Q168" s="25" t="s">
        <v>21</v>
      </c>
      <c r="R168" s="62">
        <v>24</v>
      </c>
      <c r="S168" s="71">
        <f>R168*8</f>
        <v>192</v>
      </c>
      <c r="T168" s="71">
        <f>S168*5</f>
        <v>960</v>
      </c>
      <c r="U168" s="69">
        <f t="shared" si="55"/>
        <v>0.48</v>
      </c>
      <c r="V168" s="69">
        <f t="shared" si="56"/>
        <v>19.2</v>
      </c>
    </row>
    <row r="169" spans="1:22" s="8" customFormat="1" x14ac:dyDescent="0.25">
      <c r="A169" s="6" t="s">
        <v>416</v>
      </c>
      <c r="B169" s="25" t="s">
        <v>65</v>
      </c>
      <c r="C169" s="12" t="str">
        <f t="shared" si="53"/>
        <v>Half Moon Young People's Theatre: Red Room</v>
      </c>
      <c r="D169" s="69">
        <f t="shared" si="54"/>
        <v>3.8476337052712584</v>
      </c>
      <c r="E169" s="13">
        <f t="shared" si="61"/>
        <v>14.829396348</v>
      </c>
      <c r="F169" s="13">
        <f t="shared" si="62"/>
        <v>18.864829425</v>
      </c>
      <c r="G169" s="14">
        <f t="shared" si="59"/>
        <v>279.75403258073794</v>
      </c>
      <c r="H169" s="50">
        <v>4.5199999999999996</v>
      </c>
      <c r="I169" s="50">
        <v>5.75</v>
      </c>
      <c r="J169" s="50">
        <f t="shared" si="60"/>
        <v>25.99</v>
      </c>
      <c r="K169" s="8" t="s">
        <v>21</v>
      </c>
      <c r="L169" s="8" t="s">
        <v>21</v>
      </c>
      <c r="M169" s="8" t="s">
        <v>21</v>
      </c>
      <c r="N169" s="8" t="s">
        <v>21</v>
      </c>
      <c r="O169" s="8" t="s">
        <v>21</v>
      </c>
      <c r="P169" s="8" t="s">
        <v>21</v>
      </c>
      <c r="Q169" s="8" t="s">
        <v>21</v>
      </c>
      <c r="R169" s="73">
        <f>S169/8</f>
        <v>12.5</v>
      </c>
      <c r="S169" s="62">
        <v>100</v>
      </c>
      <c r="T169" s="73">
        <f>S169*5</f>
        <v>500</v>
      </c>
      <c r="U169" s="69">
        <f t="shared" si="55"/>
        <v>0.4809542131589073</v>
      </c>
      <c r="V169" s="69">
        <f t="shared" si="56"/>
        <v>19.238168526356294</v>
      </c>
    </row>
    <row r="170" spans="1:22" s="8" customFormat="1" x14ac:dyDescent="0.25">
      <c r="A170" s="6" t="s">
        <v>702</v>
      </c>
      <c r="B170" s="25" t="s">
        <v>709</v>
      </c>
      <c r="C170" s="12" t="str">
        <f t="shared" si="53"/>
        <v>Rooms at the Arts: Pigeon Loft</v>
      </c>
      <c r="D170" s="69">
        <f t="shared" si="54"/>
        <v>3.8631790744466801</v>
      </c>
      <c r="E170" s="23">
        <f t="shared" si="61"/>
        <v>22.965879300000001</v>
      </c>
      <c r="F170" s="23">
        <f t="shared" si="62"/>
        <v>34.940944935000005</v>
      </c>
      <c r="G170" s="23">
        <f t="shared" si="59"/>
        <v>802.44952400515649</v>
      </c>
      <c r="H170" s="50">
        <v>7</v>
      </c>
      <c r="I170" s="50">
        <v>10.65</v>
      </c>
      <c r="J170" s="50">
        <f t="shared" si="60"/>
        <v>74.55</v>
      </c>
      <c r="K170" s="25" t="s">
        <v>21</v>
      </c>
      <c r="L170" s="25" t="s">
        <v>21</v>
      </c>
      <c r="M170" s="25" t="s">
        <v>21</v>
      </c>
      <c r="N170" s="25" t="s">
        <v>21</v>
      </c>
      <c r="O170" s="25" t="s">
        <v>21</v>
      </c>
      <c r="P170" s="25" t="s">
        <v>21</v>
      </c>
      <c r="Q170" s="25" t="s">
        <v>21</v>
      </c>
      <c r="R170" s="62">
        <f>30*1.2</f>
        <v>36</v>
      </c>
      <c r="S170" s="71">
        <f>R170*8</f>
        <v>288</v>
      </c>
      <c r="T170" s="62">
        <f>1200*1.2</f>
        <v>1440</v>
      </c>
      <c r="U170" s="69">
        <f t="shared" si="55"/>
        <v>0.48289738430583501</v>
      </c>
      <c r="V170" s="69">
        <f t="shared" si="56"/>
        <v>19.315895372233403</v>
      </c>
    </row>
    <row r="171" spans="1:22" s="8" customFormat="1" x14ac:dyDescent="0.25">
      <c r="A171" s="21" t="s">
        <v>60</v>
      </c>
      <c r="B171" s="21" t="s">
        <v>66</v>
      </c>
      <c r="C171" s="12" t="str">
        <f t="shared" si="53"/>
        <v>The Albany: Blue Room</v>
      </c>
      <c r="D171" s="69">
        <f t="shared" si="54"/>
        <v>3.875</v>
      </c>
      <c r="E171" s="23">
        <f t="shared" si="61"/>
        <v>26.246719200000001</v>
      </c>
      <c r="F171" s="23">
        <f t="shared" si="62"/>
        <v>16.404199500000001</v>
      </c>
      <c r="G171" s="23">
        <f t="shared" si="59"/>
        <v>430.55641797728043</v>
      </c>
      <c r="H171" s="51">
        <v>8</v>
      </c>
      <c r="I171" s="51">
        <v>5</v>
      </c>
      <c r="J171" s="51">
        <f t="shared" si="60"/>
        <v>40</v>
      </c>
      <c r="K171" s="21" t="s">
        <v>9</v>
      </c>
      <c r="L171" s="21" t="s">
        <v>9</v>
      </c>
      <c r="M171" s="21" t="s">
        <v>21</v>
      </c>
      <c r="N171" s="21" t="s">
        <v>21</v>
      </c>
      <c r="O171" s="21" t="s">
        <v>21</v>
      </c>
      <c r="P171" s="21" t="s">
        <v>21</v>
      </c>
      <c r="Q171" s="21" t="s">
        <v>21</v>
      </c>
      <c r="R171" s="74">
        <v>22.5</v>
      </c>
      <c r="S171" s="74">
        <v>155</v>
      </c>
      <c r="T171" s="71">
        <f>S171*5</f>
        <v>775</v>
      </c>
      <c r="U171" s="69">
        <f t="shared" si="55"/>
        <v>0.5625</v>
      </c>
      <c r="V171" s="69">
        <f t="shared" si="56"/>
        <v>19.375</v>
      </c>
    </row>
    <row r="172" spans="1:22" s="8" customFormat="1" x14ac:dyDescent="0.25">
      <c r="A172" s="21" t="s">
        <v>60</v>
      </c>
      <c r="B172" s="21" t="s">
        <v>67</v>
      </c>
      <c r="C172" s="12" t="str">
        <f t="shared" si="53"/>
        <v>The Albany: Orange Room</v>
      </c>
      <c r="D172" s="69">
        <f t="shared" si="54"/>
        <v>3.875</v>
      </c>
      <c r="E172" s="23">
        <f t="shared" si="61"/>
        <v>26.246719200000001</v>
      </c>
      <c r="F172" s="23">
        <f t="shared" si="62"/>
        <v>16.404199500000001</v>
      </c>
      <c r="G172" s="23">
        <f t="shared" si="59"/>
        <v>430.55641797728043</v>
      </c>
      <c r="H172" s="51">
        <v>8</v>
      </c>
      <c r="I172" s="51">
        <v>5</v>
      </c>
      <c r="J172" s="51">
        <f t="shared" si="60"/>
        <v>40</v>
      </c>
      <c r="K172" s="21" t="s">
        <v>9</v>
      </c>
      <c r="L172" s="21" t="s">
        <v>9</v>
      </c>
      <c r="M172" s="21" t="s">
        <v>21</v>
      </c>
      <c r="N172" s="21" t="s">
        <v>21</v>
      </c>
      <c r="O172" s="21" t="s">
        <v>21</v>
      </c>
      <c r="P172" s="21" t="s">
        <v>21</v>
      </c>
      <c r="Q172" s="21" t="s">
        <v>21</v>
      </c>
      <c r="R172" s="74">
        <v>22.5</v>
      </c>
      <c r="S172" s="74">
        <v>155</v>
      </c>
      <c r="T172" s="71">
        <f>S172*5</f>
        <v>775</v>
      </c>
      <c r="U172" s="69">
        <f t="shared" si="55"/>
        <v>0.5625</v>
      </c>
      <c r="V172" s="69">
        <f t="shared" si="56"/>
        <v>19.375</v>
      </c>
    </row>
    <row r="173" spans="1:22" s="8" customFormat="1" x14ac:dyDescent="0.25">
      <c r="A173" s="6" t="s">
        <v>702</v>
      </c>
      <c r="B173" s="25" t="s">
        <v>708</v>
      </c>
      <c r="C173" s="12" t="str">
        <f t="shared" si="53"/>
        <v>Rooms at the Arts: Front Room</v>
      </c>
      <c r="D173" s="69">
        <f t="shared" si="54"/>
        <v>3.8754995761172339</v>
      </c>
      <c r="E173" s="23">
        <f t="shared" si="61"/>
        <v>35.334645723000001</v>
      </c>
      <c r="F173" s="23">
        <f t="shared" si="62"/>
        <v>22.637795310000001</v>
      </c>
      <c r="G173" s="23">
        <f t="shared" si="59"/>
        <v>799.89847722864101</v>
      </c>
      <c r="H173" s="50">
        <v>10.77</v>
      </c>
      <c r="I173" s="50">
        <v>6.9</v>
      </c>
      <c r="J173" s="50">
        <f t="shared" si="60"/>
        <v>74.313000000000002</v>
      </c>
      <c r="K173" s="25" t="s">
        <v>21</v>
      </c>
      <c r="L173" s="25" t="s">
        <v>21</v>
      </c>
      <c r="M173" s="25" t="s">
        <v>21</v>
      </c>
      <c r="N173" s="25" t="s">
        <v>21</v>
      </c>
      <c r="O173" s="25" t="s">
        <v>21</v>
      </c>
      <c r="P173" s="25" t="s">
        <v>21</v>
      </c>
      <c r="Q173" s="25" t="s">
        <v>21</v>
      </c>
      <c r="R173" s="62">
        <f>30*1.2</f>
        <v>36</v>
      </c>
      <c r="S173" s="71">
        <f>R173*8</f>
        <v>288</v>
      </c>
      <c r="T173" s="62">
        <f>1200*1.2</f>
        <v>1440</v>
      </c>
      <c r="U173" s="69">
        <f t="shared" si="55"/>
        <v>0.48443744701465424</v>
      </c>
      <c r="V173" s="69">
        <f t="shared" si="56"/>
        <v>19.377497880586169</v>
      </c>
    </row>
    <row r="174" spans="1:22" s="8" customFormat="1" x14ac:dyDescent="0.25">
      <c r="A174" s="6" t="s">
        <v>361</v>
      </c>
      <c r="B174" s="25" t="s">
        <v>370</v>
      </c>
      <c r="C174" s="12" t="str">
        <f t="shared" si="53"/>
        <v>RADA: Max Rayne</v>
      </c>
      <c r="D174" s="69">
        <f t="shared" si="54"/>
        <v>3.911111111111111</v>
      </c>
      <c r="E174" s="23">
        <f t="shared" si="61"/>
        <v>41.010498750000004</v>
      </c>
      <c r="F174" s="23">
        <f t="shared" si="62"/>
        <v>17.716535460000003</v>
      </c>
      <c r="G174" s="23">
        <f t="shared" si="59"/>
        <v>726.56395533666091</v>
      </c>
      <c r="H174" s="50">
        <v>12.5</v>
      </c>
      <c r="I174" s="50">
        <v>5.4</v>
      </c>
      <c r="J174" s="50">
        <f t="shared" si="60"/>
        <v>67.5</v>
      </c>
      <c r="K174" s="8" t="s">
        <v>21</v>
      </c>
      <c r="L174" s="8" t="s">
        <v>21</v>
      </c>
      <c r="M174" s="8" t="s">
        <v>9</v>
      </c>
      <c r="N174" s="8" t="s">
        <v>21</v>
      </c>
      <c r="O174" s="8" t="s">
        <v>9</v>
      </c>
      <c r="P174" s="8" t="s">
        <v>9</v>
      </c>
      <c r="Q174" s="8" t="s">
        <v>21</v>
      </c>
      <c r="R174" s="62">
        <v>36</v>
      </c>
      <c r="S174" s="62">
        <v>264</v>
      </c>
      <c r="T174" s="71">
        <f>S174*5</f>
        <v>1320</v>
      </c>
      <c r="U174" s="69">
        <f t="shared" si="55"/>
        <v>0.53333333333333333</v>
      </c>
      <c r="V174" s="69">
        <f t="shared" si="56"/>
        <v>19.555555555555557</v>
      </c>
    </row>
    <row r="175" spans="1:22" s="8" customFormat="1" x14ac:dyDescent="0.25">
      <c r="A175" s="12" t="s">
        <v>153</v>
      </c>
      <c r="B175" s="21" t="s">
        <v>162</v>
      </c>
      <c r="C175" s="12" t="str">
        <f t="shared" si="53"/>
        <v>Danceworks: Studio 10</v>
      </c>
      <c r="D175" s="69">
        <f t="shared" si="54"/>
        <v>3.9147455415398</v>
      </c>
      <c r="E175" s="23">
        <f t="shared" si="61"/>
        <v>39.698162789999998</v>
      </c>
      <c r="F175" s="23">
        <f t="shared" si="62"/>
        <v>31.16797905</v>
      </c>
      <c r="G175" s="17">
        <f t="shared" si="59"/>
        <v>1237.3115061622095</v>
      </c>
      <c r="H175" s="51">
        <v>12.1</v>
      </c>
      <c r="I175" s="51">
        <v>9.5</v>
      </c>
      <c r="J175" s="37">
        <f t="shared" si="60"/>
        <v>114.95</v>
      </c>
      <c r="K175" s="23" t="s">
        <v>21</v>
      </c>
      <c r="L175" s="23" t="s">
        <v>21</v>
      </c>
      <c r="M175" s="23" t="s">
        <v>9</v>
      </c>
      <c r="N175" s="23" t="s">
        <v>21</v>
      </c>
      <c r="O175" s="23" t="s">
        <v>9</v>
      </c>
      <c r="P175" s="23" t="s">
        <v>9</v>
      </c>
      <c r="Q175" s="23" t="s">
        <v>9</v>
      </c>
      <c r="R175" s="74">
        <v>60</v>
      </c>
      <c r="S175" s="74">
        <v>450</v>
      </c>
      <c r="T175" s="74">
        <v>2100</v>
      </c>
      <c r="U175" s="69">
        <f t="shared" si="55"/>
        <v>0.52196607220530666</v>
      </c>
      <c r="V175" s="69">
        <f t="shared" si="56"/>
        <v>18.268812527185734</v>
      </c>
    </row>
    <row r="176" spans="1:22" s="8" customFormat="1" x14ac:dyDescent="0.25">
      <c r="A176" s="12" t="s">
        <v>153</v>
      </c>
      <c r="B176" s="21" t="s">
        <v>163</v>
      </c>
      <c r="C176" s="12" t="str">
        <f t="shared" si="53"/>
        <v>Danceworks: Studio 11</v>
      </c>
      <c r="D176" s="69">
        <f t="shared" si="54"/>
        <v>3.9147455415398</v>
      </c>
      <c r="E176" s="23">
        <f t="shared" si="61"/>
        <v>39.698162789999998</v>
      </c>
      <c r="F176" s="23">
        <f t="shared" si="62"/>
        <v>31.16797905</v>
      </c>
      <c r="G176" s="17">
        <f t="shared" si="59"/>
        <v>1237.3115061622095</v>
      </c>
      <c r="H176" s="51">
        <v>12.1</v>
      </c>
      <c r="I176" s="51">
        <v>9.5</v>
      </c>
      <c r="J176" s="37">
        <f t="shared" si="60"/>
        <v>114.95</v>
      </c>
      <c r="K176" s="23" t="s">
        <v>21</v>
      </c>
      <c r="L176" s="23" t="s">
        <v>21</v>
      </c>
      <c r="M176" s="23" t="s">
        <v>9</v>
      </c>
      <c r="N176" s="23" t="s">
        <v>21</v>
      </c>
      <c r="O176" s="23" t="s">
        <v>9</v>
      </c>
      <c r="P176" s="23" t="s">
        <v>9</v>
      </c>
      <c r="Q176" s="23" t="s">
        <v>9</v>
      </c>
      <c r="R176" s="74">
        <v>60</v>
      </c>
      <c r="S176" s="74">
        <v>450</v>
      </c>
      <c r="T176" s="74">
        <v>2100</v>
      </c>
      <c r="U176" s="69">
        <f t="shared" si="55"/>
        <v>0.52196607220530666</v>
      </c>
      <c r="V176" s="69">
        <f t="shared" si="56"/>
        <v>18.268812527185734</v>
      </c>
    </row>
    <row r="177" spans="1:22" s="8" customFormat="1" x14ac:dyDescent="0.25">
      <c r="A177" s="21" t="s">
        <v>331</v>
      </c>
      <c r="B177" s="12" t="s">
        <v>100</v>
      </c>
      <c r="C177" s="12" t="str">
        <f t="shared" si="53"/>
        <v>Pineapple: Studio 1</v>
      </c>
      <c r="D177" s="69">
        <f t="shared" si="54"/>
        <v>3.9272727272727272</v>
      </c>
      <c r="E177" s="23">
        <f t="shared" si="61"/>
        <v>32.808399000000001</v>
      </c>
      <c r="F177" s="23">
        <f t="shared" si="62"/>
        <v>36.089238899999998</v>
      </c>
      <c r="G177" s="23">
        <f t="shared" si="59"/>
        <v>1184.030149437521</v>
      </c>
      <c r="H177" s="37">
        <v>10</v>
      </c>
      <c r="I177" s="37">
        <v>11</v>
      </c>
      <c r="J177" s="37">
        <f t="shared" si="60"/>
        <v>110</v>
      </c>
      <c r="K177" s="12" t="s">
        <v>21</v>
      </c>
      <c r="L177" s="12" t="s">
        <v>21</v>
      </c>
      <c r="M177" s="12" t="s">
        <v>9</v>
      </c>
      <c r="N177" s="12" t="s">
        <v>21</v>
      </c>
      <c r="O177" s="12" t="s">
        <v>9</v>
      </c>
      <c r="P177" s="12" t="s">
        <v>9</v>
      </c>
      <c r="Q177" s="12" t="s">
        <v>9</v>
      </c>
      <c r="R177" s="62">
        <v>54</v>
      </c>
      <c r="S177" s="71">
        <f>R177*8</f>
        <v>432</v>
      </c>
      <c r="T177" s="71">
        <f>S177*5</f>
        <v>2160</v>
      </c>
      <c r="U177" s="69">
        <f t="shared" si="55"/>
        <v>0.49090909090909091</v>
      </c>
      <c r="V177" s="69">
        <f t="shared" si="56"/>
        <v>19.636363636363637</v>
      </c>
    </row>
    <row r="178" spans="1:22" s="8" customFormat="1" x14ac:dyDescent="0.25">
      <c r="A178" s="6" t="s">
        <v>361</v>
      </c>
      <c r="B178" s="25" t="s">
        <v>336</v>
      </c>
      <c r="C178" s="12" t="str">
        <f t="shared" si="53"/>
        <v>RADA: Studio 7</v>
      </c>
      <c r="D178" s="69">
        <f t="shared" si="54"/>
        <v>3.9642857142857144</v>
      </c>
      <c r="E178" s="23">
        <f t="shared" si="61"/>
        <v>22.965879300000001</v>
      </c>
      <c r="F178" s="23">
        <f t="shared" si="62"/>
        <v>26.246719200000001</v>
      </c>
      <c r="G178" s="23">
        <f t="shared" si="59"/>
        <v>602.77898516819266</v>
      </c>
      <c r="H178" s="50">
        <v>7</v>
      </c>
      <c r="I178" s="50">
        <v>8</v>
      </c>
      <c r="J178" s="50">
        <f t="shared" si="60"/>
        <v>56</v>
      </c>
      <c r="K178" s="8" t="s">
        <v>21</v>
      </c>
      <c r="L178" s="8" t="s">
        <v>21</v>
      </c>
      <c r="M178" s="8" t="s">
        <v>21</v>
      </c>
      <c r="N178" s="8" t="s">
        <v>21</v>
      </c>
      <c r="O178" s="8" t="s">
        <v>21</v>
      </c>
      <c r="P178" s="8" t="s">
        <v>21</v>
      </c>
      <c r="Q178" s="8" t="s">
        <v>21</v>
      </c>
      <c r="R178" s="62">
        <v>30</v>
      </c>
      <c r="S178" s="62">
        <v>222</v>
      </c>
      <c r="T178" s="71">
        <f>S178*5</f>
        <v>1110</v>
      </c>
      <c r="U178" s="69">
        <f t="shared" si="55"/>
        <v>0.5357142857142857</v>
      </c>
      <c r="V178" s="69">
        <f t="shared" si="56"/>
        <v>19.821428571428573</v>
      </c>
    </row>
    <row r="179" spans="1:22" s="8" customFormat="1" x14ac:dyDescent="0.25">
      <c r="A179" s="16" t="s">
        <v>742</v>
      </c>
      <c r="B179" s="25" t="s">
        <v>107</v>
      </c>
      <c r="C179" s="12" t="str">
        <f t="shared" si="53"/>
        <v>St Andrew's Church: Upper Hall</v>
      </c>
      <c r="D179" s="69">
        <f t="shared" si="54"/>
        <v>3.9822222222222221</v>
      </c>
      <c r="E179" s="25"/>
      <c r="F179" s="25"/>
      <c r="G179" s="23"/>
      <c r="H179" s="51">
        <v>7.5</v>
      </c>
      <c r="I179" s="51">
        <v>7.5</v>
      </c>
      <c r="J179" s="52">
        <f t="shared" si="60"/>
        <v>56.25</v>
      </c>
      <c r="K179" s="25" t="s">
        <v>9</v>
      </c>
      <c r="L179" s="25" t="s">
        <v>9</v>
      </c>
      <c r="M179" s="25" t="s">
        <v>9</v>
      </c>
      <c r="N179" s="25" t="s">
        <v>21</v>
      </c>
      <c r="O179" s="25" t="s">
        <v>21</v>
      </c>
      <c r="P179" s="25" t="s">
        <v>9</v>
      </c>
      <c r="Q179" s="25" t="s">
        <v>21</v>
      </c>
      <c r="R179" s="71">
        <f>S179/8</f>
        <v>28</v>
      </c>
      <c r="S179" s="62">
        <v>224</v>
      </c>
      <c r="T179" s="71">
        <f>S179*5</f>
        <v>1120</v>
      </c>
      <c r="U179" s="69">
        <f t="shared" si="55"/>
        <v>0.49777777777777776</v>
      </c>
      <c r="V179" s="69">
        <f t="shared" si="56"/>
        <v>19.911111111111111</v>
      </c>
    </row>
    <row r="180" spans="1:22" s="8" customFormat="1" x14ac:dyDescent="0.25">
      <c r="A180" s="16" t="s">
        <v>742</v>
      </c>
      <c r="B180" s="25" t="s">
        <v>108</v>
      </c>
      <c r="C180" s="12" t="str">
        <f t="shared" si="53"/>
        <v>St Andrew's Church: Lower Hall</v>
      </c>
      <c r="D180" s="69">
        <f t="shared" si="54"/>
        <v>3.9822222222222221</v>
      </c>
      <c r="G180" s="23"/>
      <c r="H180" s="51">
        <v>7.5</v>
      </c>
      <c r="I180" s="51">
        <v>7.5</v>
      </c>
      <c r="J180" s="52">
        <f t="shared" si="60"/>
        <v>56.25</v>
      </c>
      <c r="K180" s="8" t="s">
        <v>9</v>
      </c>
      <c r="L180" s="8" t="s">
        <v>9</v>
      </c>
      <c r="M180" s="8" t="s">
        <v>9</v>
      </c>
      <c r="N180" s="8" t="s">
        <v>21</v>
      </c>
      <c r="O180" s="8" t="s">
        <v>21</v>
      </c>
      <c r="P180" s="8" t="s">
        <v>9</v>
      </c>
      <c r="Q180" s="8" t="s">
        <v>21</v>
      </c>
      <c r="R180" s="71">
        <f>S180/8</f>
        <v>28</v>
      </c>
      <c r="S180" s="62">
        <v>224</v>
      </c>
      <c r="T180" s="71">
        <f>S180*5</f>
        <v>1120</v>
      </c>
      <c r="U180" s="69">
        <f t="shared" si="55"/>
        <v>0.49777777777777776</v>
      </c>
      <c r="V180" s="69">
        <f t="shared" si="56"/>
        <v>19.911111111111111</v>
      </c>
    </row>
    <row r="181" spans="1:22" s="8" customFormat="1" x14ac:dyDescent="0.25">
      <c r="A181" s="12" t="s">
        <v>612</v>
      </c>
      <c r="B181" s="21" t="s">
        <v>100</v>
      </c>
      <c r="C181" s="12" t="str">
        <f t="shared" si="53"/>
        <v>Glasshill Studios: Studio 1</v>
      </c>
      <c r="D181" s="69">
        <f t="shared" si="54"/>
        <v>3.9938080495356041</v>
      </c>
      <c r="E181" s="12"/>
      <c r="F181" s="12"/>
      <c r="G181" s="17"/>
      <c r="H181" s="51">
        <v>15.2</v>
      </c>
      <c r="I181" s="51">
        <v>8.5</v>
      </c>
      <c r="J181" s="37">
        <f t="shared" si="60"/>
        <v>129.19999999999999</v>
      </c>
      <c r="K181" s="23" t="s">
        <v>9</v>
      </c>
      <c r="L181" s="23" t="s">
        <v>21</v>
      </c>
      <c r="M181" s="23" t="s">
        <v>9</v>
      </c>
      <c r="N181" s="23" t="s">
        <v>21</v>
      </c>
      <c r="O181" s="23" t="s">
        <v>9</v>
      </c>
      <c r="P181" s="23" t="s">
        <v>9</v>
      </c>
      <c r="Q181" s="23" t="s">
        <v>9</v>
      </c>
      <c r="R181" s="71">
        <f>S181/8</f>
        <v>64.5</v>
      </c>
      <c r="S181" s="62">
        <v>516</v>
      </c>
      <c r="T181" s="62">
        <v>2746.7999999999997</v>
      </c>
      <c r="U181" s="69">
        <f t="shared" si="55"/>
        <v>0.49922600619195051</v>
      </c>
      <c r="V181" s="69">
        <f t="shared" si="56"/>
        <v>21.260061919504643</v>
      </c>
    </row>
    <row r="182" spans="1:22" s="8" customFormat="1" x14ac:dyDescent="0.25">
      <c r="A182" s="6" t="s">
        <v>437</v>
      </c>
      <c r="B182" s="25" t="s">
        <v>430</v>
      </c>
      <c r="C182" s="12" t="str">
        <f t="shared" ref="C182:C213" si="63">A182&amp;": "&amp;B182</f>
        <v>Treadwells: Basement</v>
      </c>
      <c r="D182" s="69">
        <f t="shared" ref="D182:D213" si="64">S182/J182</f>
        <v>4</v>
      </c>
      <c r="E182" s="13">
        <f t="shared" ref="E182:F184" si="65">H182*3.2808399</f>
        <v>16.404199500000001</v>
      </c>
      <c r="F182" s="13">
        <f t="shared" si="65"/>
        <v>19.685039400000001</v>
      </c>
      <c r="G182" s="14">
        <f>E182*F182</f>
        <v>322.91731348296031</v>
      </c>
      <c r="H182" s="50">
        <v>5</v>
      </c>
      <c r="I182" s="50">
        <v>6</v>
      </c>
      <c r="J182" s="50">
        <f t="shared" si="60"/>
        <v>30</v>
      </c>
      <c r="K182" s="8" t="s">
        <v>21</v>
      </c>
      <c r="L182" s="8" t="s">
        <v>21</v>
      </c>
      <c r="M182" s="8" t="s">
        <v>21</v>
      </c>
      <c r="N182" s="8" t="s">
        <v>21</v>
      </c>
      <c r="O182" s="8" t="s">
        <v>21</v>
      </c>
      <c r="P182" s="8" t="s">
        <v>21</v>
      </c>
      <c r="Q182" s="8" t="s">
        <v>21</v>
      </c>
      <c r="R182" s="71">
        <f>S182/8</f>
        <v>15</v>
      </c>
      <c r="S182" s="62">
        <v>120</v>
      </c>
      <c r="T182" s="62">
        <f>0.9*(S182*5)</f>
        <v>540</v>
      </c>
      <c r="U182" s="69">
        <f t="shared" ref="U182:U213" si="66">R182/J182</f>
        <v>0.5</v>
      </c>
      <c r="V182" s="69">
        <f t="shared" ref="V182:V213" si="67">T182/J182</f>
        <v>18</v>
      </c>
    </row>
    <row r="183" spans="1:22" s="8" customFormat="1" x14ac:dyDescent="0.25">
      <c r="A183" s="21" t="s">
        <v>81</v>
      </c>
      <c r="B183" s="12" t="s">
        <v>90</v>
      </c>
      <c r="C183" s="12" t="str">
        <f t="shared" si="63"/>
        <v>Artsadmin: Fire Room</v>
      </c>
      <c r="D183" s="69">
        <f t="shared" si="64"/>
        <v>4</v>
      </c>
      <c r="E183" s="17">
        <f t="shared" si="65"/>
        <v>39.370078800000002</v>
      </c>
      <c r="F183" s="17">
        <f t="shared" si="65"/>
        <v>19.685039400000001</v>
      </c>
      <c r="G183" s="17">
        <f>E183*F183</f>
        <v>775.00155235910483</v>
      </c>
      <c r="H183" s="37">
        <v>12</v>
      </c>
      <c r="I183" s="37">
        <v>6</v>
      </c>
      <c r="J183" s="37">
        <f t="shared" si="60"/>
        <v>72</v>
      </c>
      <c r="K183" s="12" t="s">
        <v>9</v>
      </c>
      <c r="L183" s="12" t="s">
        <v>9</v>
      </c>
      <c r="M183" s="12" t="s">
        <v>21</v>
      </c>
      <c r="N183" s="12" t="s">
        <v>21</v>
      </c>
      <c r="O183" s="12" t="s">
        <v>21</v>
      </c>
      <c r="P183" s="12" t="s">
        <v>9</v>
      </c>
      <c r="Q183" s="12" t="s">
        <v>21</v>
      </c>
      <c r="R183" s="73">
        <f>S183/5</f>
        <v>57.6</v>
      </c>
      <c r="S183" s="74">
        <f>240*1.2</f>
        <v>288</v>
      </c>
      <c r="T183" s="74">
        <v>980</v>
      </c>
      <c r="U183" s="69">
        <f t="shared" si="66"/>
        <v>0.8</v>
      </c>
      <c r="V183" s="69">
        <f t="shared" si="67"/>
        <v>13.611111111111111</v>
      </c>
    </row>
    <row r="184" spans="1:22" s="8" customFormat="1" x14ac:dyDescent="0.25">
      <c r="A184" s="21" t="s">
        <v>81</v>
      </c>
      <c r="B184" s="12" t="s">
        <v>91</v>
      </c>
      <c r="C184" s="12" t="str">
        <f t="shared" si="63"/>
        <v>Artsadmin: Court Room</v>
      </c>
      <c r="D184" s="69">
        <f t="shared" si="64"/>
        <v>4</v>
      </c>
      <c r="E184" s="17">
        <f t="shared" si="65"/>
        <v>49.212598499999999</v>
      </c>
      <c r="F184" s="17">
        <f t="shared" si="65"/>
        <v>26.246719200000001</v>
      </c>
      <c r="G184" s="17">
        <f>E184*F184</f>
        <v>1291.6692539318412</v>
      </c>
      <c r="H184" s="37">
        <v>15</v>
      </c>
      <c r="I184" s="37">
        <v>8</v>
      </c>
      <c r="J184" s="37">
        <f t="shared" si="60"/>
        <v>120</v>
      </c>
      <c r="K184" s="12" t="s">
        <v>9</v>
      </c>
      <c r="L184" s="12" t="s">
        <v>9</v>
      </c>
      <c r="M184" s="12" t="s">
        <v>21</v>
      </c>
      <c r="N184" s="12" t="s">
        <v>9</v>
      </c>
      <c r="O184" s="12" t="s">
        <v>9</v>
      </c>
      <c r="P184" s="12" t="s">
        <v>9</v>
      </c>
      <c r="Q184" s="12" t="s">
        <v>21</v>
      </c>
      <c r="R184" s="73">
        <f>S184/5</f>
        <v>96</v>
      </c>
      <c r="S184" s="74">
        <f>400*1.2</f>
        <v>480</v>
      </c>
      <c r="T184" s="74">
        <f>1600*1.2</f>
        <v>1920</v>
      </c>
      <c r="U184" s="69">
        <f t="shared" si="66"/>
        <v>0.8</v>
      </c>
      <c r="V184" s="69">
        <f t="shared" si="67"/>
        <v>16</v>
      </c>
    </row>
    <row r="185" spans="1:22" s="83" customFormat="1" x14ac:dyDescent="0.25">
      <c r="A185" s="21" t="s">
        <v>60</v>
      </c>
      <c r="B185" s="21" t="s">
        <v>70</v>
      </c>
      <c r="C185" s="12" t="str">
        <f t="shared" si="63"/>
        <v>The Albany: Studio</v>
      </c>
      <c r="D185" s="69">
        <f t="shared" si="64"/>
        <v>4.0217391304347823</v>
      </c>
      <c r="E185" s="23" t="s">
        <v>42</v>
      </c>
      <c r="F185" s="23" t="s">
        <v>42</v>
      </c>
      <c r="G185" s="23" t="s">
        <v>42</v>
      </c>
      <c r="H185" s="51" t="s">
        <v>42</v>
      </c>
      <c r="I185" s="51" t="s">
        <v>42</v>
      </c>
      <c r="J185" s="51">
        <v>46</v>
      </c>
      <c r="K185" s="21"/>
      <c r="L185" s="21"/>
      <c r="M185" s="21" t="s">
        <v>9</v>
      </c>
      <c r="N185" s="21" t="s">
        <v>9</v>
      </c>
      <c r="O185" s="21" t="s">
        <v>21</v>
      </c>
      <c r="P185" s="21" t="s">
        <v>21</v>
      </c>
      <c r="Q185" s="21" t="s">
        <v>21</v>
      </c>
      <c r="R185" s="74">
        <v>27</v>
      </c>
      <c r="S185" s="74">
        <v>185</v>
      </c>
      <c r="T185" s="71">
        <f>S185*5</f>
        <v>925</v>
      </c>
      <c r="U185" s="69">
        <f t="shared" si="66"/>
        <v>0.58695652173913049</v>
      </c>
      <c r="V185" s="69">
        <f t="shared" si="67"/>
        <v>20.108695652173914</v>
      </c>
    </row>
    <row r="186" spans="1:22" s="8" customFormat="1" x14ac:dyDescent="0.25">
      <c r="A186" s="6" t="s">
        <v>361</v>
      </c>
      <c r="B186" s="25" t="s">
        <v>381</v>
      </c>
      <c r="C186" s="12" t="str">
        <f t="shared" si="63"/>
        <v>RADA: Jerwood Vanburgh</v>
      </c>
      <c r="D186" s="69">
        <f t="shared" si="64"/>
        <v>4.034782608695652</v>
      </c>
      <c r="E186" s="23">
        <f>H186*3.2808399</f>
        <v>37.72965885</v>
      </c>
      <c r="F186" s="23">
        <f>I186*3.2808399</f>
        <v>24.606299249999999</v>
      </c>
      <c r="G186" s="23">
        <f t="shared" ref="G186:G192" si="68">E186*F186</f>
        <v>928.38727626351078</v>
      </c>
      <c r="H186" s="50">
        <v>11.5</v>
      </c>
      <c r="I186" s="50">
        <v>7.5</v>
      </c>
      <c r="J186" s="50">
        <f t="shared" ref="J186:J217" si="69">H186*I186</f>
        <v>86.25</v>
      </c>
      <c r="K186" s="8" t="s">
        <v>21</v>
      </c>
      <c r="L186" s="8" t="s">
        <v>21</v>
      </c>
      <c r="M186" s="8" t="s">
        <v>9</v>
      </c>
      <c r="N186" s="8" t="s">
        <v>21</v>
      </c>
      <c r="O186" s="8" t="s">
        <v>9</v>
      </c>
      <c r="P186" s="8" t="s">
        <v>9</v>
      </c>
      <c r="Q186" s="8" t="s">
        <v>21</v>
      </c>
      <c r="R186" s="62">
        <v>48</v>
      </c>
      <c r="S186" s="62">
        <v>348</v>
      </c>
      <c r="T186" s="71">
        <f>S186*5</f>
        <v>1740</v>
      </c>
      <c r="U186" s="69">
        <f t="shared" si="66"/>
        <v>0.55652173913043479</v>
      </c>
      <c r="V186" s="69">
        <f t="shared" si="67"/>
        <v>20.173913043478262</v>
      </c>
    </row>
    <row r="187" spans="1:22" s="45" customFormat="1" x14ac:dyDescent="0.25">
      <c r="A187" s="12" t="s">
        <v>44</v>
      </c>
      <c r="B187" s="12" t="s">
        <v>51</v>
      </c>
      <c r="C187" s="12" t="str">
        <f t="shared" si="63"/>
        <v>Actors Centre: Patricia Lawrence Room</v>
      </c>
      <c r="D187" s="69">
        <f t="shared" si="64"/>
        <v>4.0554683411826273</v>
      </c>
      <c r="E187" s="12">
        <v>30</v>
      </c>
      <c r="F187" s="12">
        <v>14</v>
      </c>
      <c r="G187" s="17">
        <f t="shared" si="68"/>
        <v>420</v>
      </c>
      <c r="H187" s="37">
        <v>9.1</v>
      </c>
      <c r="I187" s="37">
        <v>4.2</v>
      </c>
      <c r="J187" s="37">
        <f t="shared" si="69"/>
        <v>38.22</v>
      </c>
      <c r="K187" s="12" t="s">
        <v>9</v>
      </c>
      <c r="L187" s="12" t="s">
        <v>21</v>
      </c>
      <c r="M187" s="12" t="s">
        <v>21</v>
      </c>
      <c r="N187" s="12" t="s">
        <v>21</v>
      </c>
      <c r="O187" s="12" t="s">
        <v>21</v>
      </c>
      <c r="P187" s="12" t="s">
        <v>21</v>
      </c>
      <c r="Q187" s="12" t="s">
        <v>21</v>
      </c>
      <c r="R187" s="74">
        <v>24.5</v>
      </c>
      <c r="S187" s="74">
        <v>155</v>
      </c>
      <c r="T187" s="73">
        <f>S187*5</f>
        <v>775</v>
      </c>
      <c r="U187" s="69">
        <f t="shared" si="66"/>
        <v>0.64102564102564108</v>
      </c>
      <c r="V187" s="69">
        <f t="shared" si="67"/>
        <v>20.277341705913134</v>
      </c>
    </row>
    <row r="188" spans="1:22" s="8" customFormat="1" x14ac:dyDescent="0.25">
      <c r="A188" s="6" t="s">
        <v>361</v>
      </c>
      <c r="B188" s="25" t="s">
        <v>367</v>
      </c>
      <c r="C188" s="12" t="str">
        <f t="shared" si="63"/>
        <v>RADA: Max Reinhart</v>
      </c>
      <c r="D188" s="69">
        <f t="shared" si="64"/>
        <v>4.0942928039702231</v>
      </c>
      <c r="E188" s="23">
        <f t="shared" ref="E188:F192" si="70">H188*3.2808399</f>
        <v>40.68241476</v>
      </c>
      <c r="F188" s="23">
        <f t="shared" si="70"/>
        <v>17.06036748</v>
      </c>
      <c r="G188" s="23">
        <f t="shared" si="68"/>
        <v>694.05694577937606</v>
      </c>
      <c r="H188" s="50">
        <v>12.4</v>
      </c>
      <c r="I188" s="50">
        <v>5.2</v>
      </c>
      <c r="J188" s="50">
        <f t="shared" si="69"/>
        <v>64.48</v>
      </c>
      <c r="K188" s="25" t="s">
        <v>21</v>
      </c>
      <c r="L188" s="8" t="s">
        <v>21</v>
      </c>
      <c r="M188" s="8" t="s">
        <v>9</v>
      </c>
      <c r="N188" s="8" t="s">
        <v>21</v>
      </c>
      <c r="O188" s="8" t="s">
        <v>9</v>
      </c>
      <c r="P188" s="8" t="s">
        <v>9</v>
      </c>
      <c r="Q188" s="8" t="s">
        <v>21</v>
      </c>
      <c r="R188" s="62">
        <v>36</v>
      </c>
      <c r="S188" s="62">
        <v>264</v>
      </c>
      <c r="T188" s="71">
        <f>S188*5</f>
        <v>1320</v>
      </c>
      <c r="U188" s="69">
        <f t="shared" si="66"/>
        <v>0.55831265508684857</v>
      </c>
      <c r="V188" s="69">
        <f t="shared" si="67"/>
        <v>20.471464019851116</v>
      </c>
    </row>
    <row r="189" spans="1:22" s="8" customFormat="1" x14ac:dyDescent="0.25">
      <c r="A189" s="6" t="s">
        <v>361</v>
      </c>
      <c r="B189" s="25" t="s">
        <v>373</v>
      </c>
      <c r="C189" s="12" t="str">
        <f t="shared" si="63"/>
        <v>RADA: Fanny Kemble</v>
      </c>
      <c r="D189" s="69">
        <f t="shared" si="64"/>
        <v>4.1088854648176678</v>
      </c>
      <c r="E189" s="23">
        <f t="shared" si="70"/>
        <v>32.480315010000005</v>
      </c>
      <c r="F189" s="23">
        <f t="shared" si="70"/>
        <v>19.356955410000001</v>
      </c>
      <c r="G189" s="23">
        <f t="shared" si="68"/>
        <v>628.72000935132382</v>
      </c>
      <c r="H189" s="50">
        <v>9.9</v>
      </c>
      <c r="I189" s="50">
        <v>5.9</v>
      </c>
      <c r="J189" s="50">
        <f t="shared" si="69"/>
        <v>58.410000000000004</v>
      </c>
      <c r="K189" s="8" t="s">
        <v>21</v>
      </c>
      <c r="L189" s="8" t="s">
        <v>21</v>
      </c>
      <c r="M189" s="8" t="s">
        <v>9</v>
      </c>
      <c r="N189" s="8" t="s">
        <v>21</v>
      </c>
      <c r="O189" s="8" t="s">
        <v>9</v>
      </c>
      <c r="P189" s="8" t="s">
        <v>9</v>
      </c>
      <c r="Q189" s="8" t="s">
        <v>21</v>
      </c>
      <c r="R189" s="62">
        <v>32.4</v>
      </c>
      <c r="S189" s="62">
        <v>240</v>
      </c>
      <c r="T189" s="71">
        <f>S189*5</f>
        <v>1200</v>
      </c>
      <c r="U189" s="69">
        <f t="shared" si="66"/>
        <v>0.55469953775038516</v>
      </c>
      <c r="V189" s="69">
        <f t="shared" si="67"/>
        <v>20.544427324088339</v>
      </c>
    </row>
    <row r="190" spans="1:22" s="8" customFormat="1" x14ac:dyDescent="0.25">
      <c r="A190" s="6" t="s">
        <v>28</v>
      </c>
      <c r="B190" s="8" t="s">
        <v>101</v>
      </c>
      <c r="C190" s="12" t="str">
        <f t="shared" si="63"/>
        <v>3 Mills Studios: Studio 2</v>
      </c>
      <c r="D190" s="69">
        <f t="shared" si="64"/>
        <v>4.1229385307346327</v>
      </c>
      <c r="E190" s="13">
        <f t="shared" si="70"/>
        <v>38.057742840000003</v>
      </c>
      <c r="F190" s="13">
        <f t="shared" si="70"/>
        <v>22.637795310000001</v>
      </c>
      <c r="G190" s="14">
        <f t="shared" si="68"/>
        <v>861.54339237253816</v>
      </c>
      <c r="H190" s="50">
        <v>11.6</v>
      </c>
      <c r="I190" s="50">
        <v>6.9</v>
      </c>
      <c r="J190" s="50">
        <f t="shared" si="69"/>
        <v>80.040000000000006</v>
      </c>
      <c r="K190" s="8" t="s">
        <v>21</v>
      </c>
      <c r="L190" s="8" t="s">
        <v>21</v>
      </c>
      <c r="M190" s="8" t="s">
        <v>21</v>
      </c>
      <c r="N190" s="8" t="s">
        <v>21</v>
      </c>
      <c r="O190" s="8" t="s">
        <v>21</v>
      </c>
      <c r="P190" s="57" t="s">
        <v>21</v>
      </c>
      <c r="Q190" s="25" t="s">
        <v>21</v>
      </c>
      <c r="R190" s="67">
        <f>S190/8</f>
        <v>41.25</v>
      </c>
      <c r="S190" s="68">
        <v>330</v>
      </c>
      <c r="T190" s="68">
        <v>1320</v>
      </c>
      <c r="U190" s="69">
        <f t="shared" si="66"/>
        <v>0.51536731634182908</v>
      </c>
      <c r="V190" s="69">
        <f t="shared" si="67"/>
        <v>16.491754122938531</v>
      </c>
    </row>
    <row r="191" spans="1:22" s="8" customFormat="1" x14ac:dyDescent="0.25">
      <c r="A191" s="6" t="s">
        <v>361</v>
      </c>
      <c r="B191" s="25" t="s">
        <v>101</v>
      </c>
      <c r="C191" s="12" t="str">
        <f t="shared" si="63"/>
        <v>RADA: Studio 2</v>
      </c>
      <c r="D191" s="69">
        <f t="shared" si="64"/>
        <v>4.166666666666667</v>
      </c>
      <c r="E191" s="23">
        <f t="shared" si="70"/>
        <v>26.246719200000001</v>
      </c>
      <c r="F191" s="23">
        <f t="shared" si="70"/>
        <v>29.527559100000001</v>
      </c>
      <c r="G191" s="23">
        <f t="shared" si="68"/>
        <v>775.00155235910483</v>
      </c>
      <c r="H191" s="50">
        <v>8</v>
      </c>
      <c r="I191" s="50">
        <v>9</v>
      </c>
      <c r="J191" s="50">
        <f t="shared" si="69"/>
        <v>72</v>
      </c>
      <c r="K191" s="8" t="s">
        <v>21</v>
      </c>
      <c r="L191" s="8" t="s">
        <v>21</v>
      </c>
      <c r="M191" s="8" t="s">
        <v>21</v>
      </c>
      <c r="N191" s="8" t="s">
        <v>21</v>
      </c>
      <c r="O191" s="8" t="s">
        <v>21</v>
      </c>
      <c r="P191" s="8" t="s">
        <v>9</v>
      </c>
      <c r="Q191" s="8" t="s">
        <v>9</v>
      </c>
      <c r="R191" s="62">
        <v>42</v>
      </c>
      <c r="S191" s="62">
        <v>300</v>
      </c>
      <c r="T191" s="71">
        <f t="shared" ref="T191:T196" si="71">S191*5</f>
        <v>1500</v>
      </c>
      <c r="U191" s="69">
        <f t="shared" si="66"/>
        <v>0.58333333333333337</v>
      </c>
      <c r="V191" s="69">
        <f t="shared" si="67"/>
        <v>20.833333333333332</v>
      </c>
    </row>
    <row r="192" spans="1:22" s="8" customFormat="1" x14ac:dyDescent="0.25">
      <c r="A192" s="6" t="s">
        <v>443</v>
      </c>
      <c r="B192" s="25" t="s">
        <v>357</v>
      </c>
      <c r="C192" s="12" t="str">
        <f t="shared" si="63"/>
        <v>Raindance Film Festival: Room 2</v>
      </c>
      <c r="D192" s="69">
        <f t="shared" si="64"/>
        <v>4.253810705423609</v>
      </c>
      <c r="E192" s="13">
        <f t="shared" si="70"/>
        <v>20.34120738</v>
      </c>
      <c r="F192" s="13">
        <f t="shared" si="70"/>
        <v>29.855643090000001</v>
      </c>
      <c r="G192" s="14">
        <f t="shared" si="68"/>
        <v>607.29982755695403</v>
      </c>
      <c r="H192" s="50">
        <v>6.2</v>
      </c>
      <c r="I192" s="50">
        <v>9.1</v>
      </c>
      <c r="J192" s="50">
        <f t="shared" si="69"/>
        <v>56.42</v>
      </c>
      <c r="K192" s="8" t="s">
        <v>21</v>
      </c>
      <c r="L192" s="8" t="s">
        <v>21</v>
      </c>
      <c r="M192" s="8" t="s">
        <v>21</v>
      </c>
      <c r="N192" s="8" t="s">
        <v>21</v>
      </c>
      <c r="O192" s="8" t="s">
        <v>21</v>
      </c>
      <c r="P192" s="8" t="s">
        <v>9</v>
      </c>
      <c r="Q192" s="8" t="s">
        <v>21</v>
      </c>
      <c r="R192" s="62">
        <v>30</v>
      </c>
      <c r="S192" s="71">
        <f>R192*8</f>
        <v>240</v>
      </c>
      <c r="T192" s="71">
        <f t="shared" si="71"/>
        <v>1200</v>
      </c>
      <c r="U192" s="69">
        <f t="shared" si="66"/>
        <v>0.53172633817795112</v>
      </c>
      <c r="V192" s="69">
        <f t="shared" si="67"/>
        <v>21.269053527118043</v>
      </c>
    </row>
    <row r="193" spans="1:22" s="8" customFormat="1" x14ac:dyDescent="0.25">
      <c r="A193" s="6" t="s">
        <v>690</v>
      </c>
      <c r="B193" s="45" t="s">
        <v>697</v>
      </c>
      <c r="C193" s="28" t="str">
        <f t="shared" si="63"/>
        <v>Red Hedgehog: The Salon</v>
      </c>
      <c r="D193" s="69">
        <f t="shared" si="64"/>
        <v>4.2666666666666666</v>
      </c>
      <c r="E193" s="45"/>
      <c r="F193" s="45"/>
      <c r="G193" s="46">
        <f>H193*I193</f>
        <v>37.5</v>
      </c>
      <c r="H193" s="53">
        <v>7.5</v>
      </c>
      <c r="I193" s="53">
        <v>5</v>
      </c>
      <c r="J193" s="53">
        <f t="shared" si="69"/>
        <v>37.5</v>
      </c>
      <c r="K193" s="45" t="s">
        <v>21</v>
      </c>
      <c r="L193" s="45" t="s">
        <v>21</v>
      </c>
      <c r="M193" s="45" t="s">
        <v>21</v>
      </c>
      <c r="N193" s="45" t="s">
        <v>21</v>
      </c>
      <c r="O193" s="45" t="s">
        <v>21</v>
      </c>
      <c r="P193" s="45" t="s">
        <v>21</v>
      </c>
      <c r="Q193" s="45" t="s">
        <v>21</v>
      </c>
      <c r="R193" s="62">
        <v>25</v>
      </c>
      <c r="S193" s="62">
        <v>160</v>
      </c>
      <c r="T193" s="71">
        <f t="shared" si="71"/>
        <v>800</v>
      </c>
      <c r="U193" s="69">
        <f t="shared" si="66"/>
        <v>0.66666666666666663</v>
      </c>
      <c r="V193" s="69">
        <f t="shared" si="67"/>
        <v>21.333333333333332</v>
      </c>
    </row>
    <row r="194" spans="1:22" s="8" customFormat="1" x14ac:dyDescent="0.25">
      <c r="A194" s="21" t="s">
        <v>60</v>
      </c>
      <c r="B194" s="21" t="s">
        <v>68</v>
      </c>
      <c r="C194" s="12" t="str">
        <f t="shared" si="63"/>
        <v>The Albany: Yellow Room</v>
      </c>
      <c r="D194" s="69">
        <f t="shared" si="64"/>
        <v>4.2975206611570247</v>
      </c>
      <c r="E194" s="23">
        <f>H194*3.2808399</f>
        <v>18.044619449999999</v>
      </c>
      <c r="F194" s="23">
        <f>I194*3.2808399</f>
        <v>18.044619449999999</v>
      </c>
      <c r="G194" s="23">
        <f t="shared" ref="G194:G203" si="72">E194*F194</f>
        <v>325.60829109531829</v>
      </c>
      <c r="H194" s="51">
        <v>5.5</v>
      </c>
      <c r="I194" s="51">
        <v>5.5</v>
      </c>
      <c r="J194" s="51">
        <f t="shared" si="69"/>
        <v>30.25</v>
      </c>
      <c r="K194" s="21" t="s">
        <v>9</v>
      </c>
      <c r="L194" s="21" t="s">
        <v>9</v>
      </c>
      <c r="M194" s="21" t="s">
        <v>21</v>
      </c>
      <c r="N194" s="21" t="s">
        <v>21</v>
      </c>
      <c r="O194" s="21" t="s">
        <v>21</v>
      </c>
      <c r="P194" s="21" t="s">
        <v>21</v>
      </c>
      <c r="Q194" s="21" t="s">
        <v>21</v>
      </c>
      <c r="R194" s="74">
        <v>19</v>
      </c>
      <c r="S194" s="74">
        <v>130</v>
      </c>
      <c r="T194" s="71">
        <f t="shared" si="71"/>
        <v>650</v>
      </c>
      <c r="U194" s="69">
        <f t="shared" si="66"/>
        <v>0.62809917355371903</v>
      </c>
      <c r="V194" s="69">
        <f t="shared" si="67"/>
        <v>21.487603305785125</v>
      </c>
    </row>
    <row r="195" spans="1:22" s="8" customFormat="1" x14ac:dyDescent="0.25">
      <c r="A195" s="37" t="s">
        <v>44</v>
      </c>
      <c r="B195" s="12" t="s">
        <v>53</v>
      </c>
      <c r="C195" s="12" t="str">
        <f t="shared" si="63"/>
        <v>Actors Centre: Rehearsal Studio</v>
      </c>
      <c r="D195" s="69">
        <f t="shared" si="64"/>
        <v>4.3269230769230766</v>
      </c>
      <c r="E195" s="12">
        <v>21</v>
      </c>
      <c r="F195" s="12">
        <v>20</v>
      </c>
      <c r="G195" s="17">
        <f t="shared" si="72"/>
        <v>420</v>
      </c>
      <c r="H195" s="37">
        <v>6.5</v>
      </c>
      <c r="I195" s="37">
        <v>6.4</v>
      </c>
      <c r="J195" s="37">
        <f t="shared" si="69"/>
        <v>41.6</v>
      </c>
      <c r="K195" s="12" t="s">
        <v>9</v>
      </c>
      <c r="L195" s="12" t="s">
        <v>21</v>
      </c>
      <c r="M195" s="12" t="s">
        <v>21</v>
      </c>
      <c r="N195" s="12" t="s">
        <v>21</v>
      </c>
      <c r="O195" s="12" t="s">
        <v>9</v>
      </c>
      <c r="P195" s="12" t="s">
        <v>21</v>
      </c>
      <c r="Q195" s="12" t="s">
        <v>21</v>
      </c>
      <c r="R195" s="74">
        <v>27.5</v>
      </c>
      <c r="S195" s="74">
        <v>180</v>
      </c>
      <c r="T195" s="73">
        <f t="shared" si="71"/>
        <v>900</v>
      </c>
      <c r="U195" s="69">
        <f t="shared" si="66"/>
        <v>0.66105769230769229</v>
      </c>
      <c r="V195" s="69">
        <f t="shared" si="67"/>
        <v>21.634615384615383</v>
      </c>
    </row>
    <row r="196" spans="1:22" s="8" customFormat="1" x14ac:dyDescent="0.25">
      <c r="A196" s="6" t="s">
        <v>361</v>
      </c>
      <c r="B196" s="25" t="s">
        <v>368</v>
      </c>
      <c r="C196" s="12" t="str">
        <f t="shared" si="63"/>
        <v>RADA: AR2</v>
      </c>
      <c r="D196" s="69">
        <f t="shared" si="64"/>
        <v>4.3449637919684001</v>
      </c>
      <c r="E196" s="23">
        <f t="shared" ref="E196:F202" si="73">H196*3.2808399</f>
        <v>40.68241476</v>
      </c>
      <c r="F196" s="23">
        <f t="shared" si="73"/>
        <v>16.076115510000001</v>
      </c>
      <c r="G196" s="23">
        <f t="shared" si="72"/>
        <v>654.01519890748898</v>
      </c>
      <c r="H196" s="50">
        <v>12.4</v>
      </c>
      <c r="I196" s="50">
        <v>4.9000000000000004</v>
      </c>
      <c r="J196" s="50">
        <f t="shared" si="69"/>
        <v>60.760000000000005</v>
      </c>
      <c r="K196" s="8" t="s">
        <v>21</v>
      </c>
      <c r="L196" s="8" t="s">
        <v>21</v>
      </c>
      <c r="M196" s="8" t="s">
        <v>9</v>
      </c>
      <c r="N196" s="8" t="s">
        <v>21</v>
      </c>
      <c r="O196" s="8" t="s">
        <v>9</v>
      </c>
      <c r="P196" s="8" t="s">
        <v>9</v>
      </c>
      <c r="Q196" s="8" t="s">
        <v>21</v>
      </c>
      <c r="R196" s="62">
        <v>36</v>
      </c>
      <c r="S196" s="62">
        <v>264</v>
      </c>
      <c r="T196" s="71">
        <f t="shared" si="71"/>
        <v>1320</v>
      </c>
      <c r="U196" s="69">
        <f t="shared" si="66"/>
        <v>0.59249506254114548</v>
      </c>
      <c r="V196" s="69">
        <f t="shared" si="67"/>
        <v>21.724818959842001</v>
      </c>
    </row>
    <row r="197" spans="1:22" s="8" customFormat="1" x14ac:dyDescent="0.25">
      <c r="A197" s="21" t="s">
        <v>192</v>
      </c>
      <c r="B197" s="21" t="s">
        <v>253</v>
      </c>
      <c r="C197" s="12" t="str">
        <f t="shared" si="63"/>
        <v>Graeae Theatre Company: Rehearsal Room</v>
      </c>
      <c r="D197" s="69">
        <f t="shared" si="64"/>
        <v>4.3540406816932382</v>
      </c>
      <c r="E197" s="23">
        <f t="shared" si="73"/>
        <v>35.104986930000003</v>
      </c>
      <c r="F197" s="23">
        <f t="shared" si="73"/>
        <v>27.887139150000003</v>
      </c>
      <c r="G197" s="23">
        <f t="shared" si="72"/>
        <v>978.97765537584144</v>
      </c>
      <c r="H197" s="51">
        <v>10.7</v>
      </c>
      <c r="I197" s="51">
        <v>8.5</v>
      </c>
      <c r="J197" s="51">
        <f t="shared" si="69"/>
        <v>90.949999999999989</v>
      </c>
      <c r="K197" s="23" t="s">
        <v>9</v>
      </c>
      <c r="L197" s="23" t="s">
        <v>9</v>
      </c>
      <c r="M197" s="23" t="s">
        <v>9</v>
      </c>
      <c r="N197" s="23" t="s">
        <v>9</v>
      </c>
      <c r="O197" s="23" t="s">
        <v>9</v>
      </c>
      <c r="P197" s="23" t="s">
        <v>21</v>
      </c>
      <c r="Q197" s="23" t="s">
        <v>21</v>
      </c>
      <c r="R197" s="73">
        <f>S197/8</f>
        <v>49.5</v>
      </c>
      <c r="S197" s="62">
        <v>396</v>
      </c>
      <c r="T197" s="62">
        <v>1122</v>
      </c>
      <c r="U197" s="69">
        <f t="shared" si="66"/>
        <v>0.54425508521165478</v>
      </c>
      <c r="V197" s="69">
        <f t="shared" si="67"/>
        <v>12.336448598130843</v>
      </c>
    </row>
    <row r="198" spans="1:22" s="8" customFormat="1" x14ac:dyDescent="0.25">
      <c r="A198" s="6" t="s">
        <v>349</v>
      </c>
      <c r="B198" s="25" t="s">
        <v>359</v>
      </c>
      <c r="C198" s="12" t="str">
        <f t="shared" si="63"/>
        <v xml:space="preserve">Rooms Above: Room 4 </v>
      </c>
      <c r="D198" s="69">
        <f t="shared" si="64"/>
        <v>4.3636363636363633</v>
      </c>
      <c r="E198" s="23">
        <f t="shared" si="73"/>
        <v>36.089238899999998</v>
      </c>
      <c r="F198" s="23">
        <f t="shared" si="73"/>
        <v>9.8425197000000004</v>
      </c>
      <c r="G198" s="23">
        <f t="shared" si="72"/>
        <v>355.20904483125634</v>
      </c>
      <c r="H198" s="50">
        <v>11</v>
      </c>
      <c r="I198" s="50">
        <v>3</v>
      </c>
      <c r="J198" s="50">
        <f t="shared" si="69"/>
        <v>33</v>
      </c>
      <c r="K198" s="25" t="s">
        <v>21</v>
      </c>
      <c r="L198" s="25" t="s">
        <v>21</v>
      </c>
      <c r="M198" s="25" t="s">
        <v>21</v>
      </c>
      <c r="N198" s="25" t="s">
        <v>21</v>
      </c>
      <c r="O198" s="25" t="s">
        <v>21</v>
      </c>
      <c r="P198" s="25" t="s">
        <v>21</v>
      </c>
      <c r="Q198" s="25" t="s">
        <v>21</v>
      </c>
      <c r="R198" s="62">
        <v>18</v>
      </c>
      <c r="S198" s="71">
        <f>R198*8</f>
        <v>144</v>
      </c>
      <c r="T198" s="71">
        <f t="shared" ref="T198:T203" si="74">S198*5</f>
        <v>720</v>
      </c>
      <c r="U198" s="69">
        <f t="shared" si="66"/>
        <v>0.54545454545454541</v>
      </c>
      <c r="V198" s="69">
        <f t="shared" si="67"/>
        <v>21.818181818181817</v>
      </c>
    </row>
    <row r="199" spans="1:22" s="8" customFormat="1" x14ac:dyDescent="0.25">
      <c r="A199" s="6" t="s">
        <v>361</v>
      </c>
      <c r="B199" s="25" t="s">
        <v>380</v>
      </c>
      <c r="C199" s="12" t="str">
        <f t="shared" si="63"/>
        <v>RADA: Training Suite</v>
      </c>
      <c r="D199" s="69">
        <f t="shared" si="64"/>
        <v>4.4000000000000004</v>
      </c>
      <c r="E199" s="23">
        <f t="shared" si="73"/>
        <v>26.246719200000001</v>
      </c>
      <c r="F199" s="23">
        <f t="shared" si="73"/>
        <v>24.606299249999999</v>
      </c>
      <c r="G199" s="23">
        <f t="shared" si="72"/>
        <v>645.83462696592062</v>
      </c>
      <c r="H199" s="50">
        <v>8</v>
      </c>
      <c r="I199" s="50">
        <v>7.5</v>
      </c>
      <c r="J199" s="50">
        <f t="shared" si="69"/>
        <v>60</v>
      </c>
      <c r="K199" s="8" t="s">
        <v>21</v>
      </c>
      <c r="L199" s="8" t="s">
        <v>21</v>
      </c>
      <c r="M199" s="8" t="s">
        <v>9</v>
      </c>
      <c r="N199" s="8" t="s">
        <v>21</v>
      </c>
      <c r="O199" s="8" t="s">
        <v>9</v>
      </c>
      <c r="P199" s="8" t="s">
        <v>21</v>
      </c>
      <c r="Q199" s="8" t="s">
        <v>21</v>
      </c>
      <c r="R199" s="62">
        <v>36</v>
      </c>
      <c r="S199" s="62">
        <v>264</v>
      </c>
      <c r="T199" s="71">
        <f t="shared" si="74"/>
        <v>1320</v>
      </c>
      <c r="U199" s="69">
        <f t="shared" si="66"/>
        <v>0.6</v>
      </c>
      <c r="V199" s="69">
        <f t="shared" si="67"/>
        <v>22</v>
      </c>
    </row>
    <row r="200" spans="1:22" s="8" customFormat="1" x14ac:dyDescent="0.25">
      <c r="A200" s="21" t="s">
        <v>148</v>
      </c>
      <c r="B200" s="21" t="s">
        <v>165</v>
      </c>
      <c r="C200" s="12" t="str">
        <f t="shared" si="63"/>
        <v>Dragon Hall: Meeting Room</v>
      </c>
      <c r="D200" s="69">
        <f t="shared" si="64"/>
        <v>4.4871794871794872</v>
      </c>
      <c r="E200" s="23">
        <f t="shared" si="73"/>
        <v>21.325459350000003</v>
      </c>
      <c r="F200" s="23">
        <f t="shared" si="73"/>
        <v>19.685039400000001</v>
      </c>
      <c r="G200" s="17">
        <f t="shared" si="72"/>
        <v>419.79250752784844</v>
      </c>
      <c r="H200" s="37">
        <v>6.5</v>
      </c>
      <c r="I200" s="37">
        <v>6</v>
      </c>
      <c r="J200" s="37">
        <f t="shared" si="69"/>
        <v>39</v>
      </c>
      <c r="K200" s="23" t="s">
        <v>9</v>
      </c>
      <c r="L200" s="23" t="s">
        <v>21</v>
      </c>
      <c r="M200" s="23" t="s">
        <v>21</v>
      </c>
      <c r="N200" s="23" t="s">
        <v>21</v>
      </c>
      <c r="O200" s="23" t="s">
        <v>21</v>
      </c>
      <c r="P200" s="23" t="s">
        <v>21</v>
      </c>
      <c r="Q200" s="23" t="s">
        <v>21</v>
      </c>
      <c r="R200" s="71">
        <f>S200/8</f>
        <v>21.875</v>
      </c>
      <c r="S200" s="74">
        <v>175</v>
      </c>
      <c r="T200" s="71">
        <f t="shared" si="74"/>
        <v>875</v>
      </c>
      <c r="U200" s="69">
        <f t="shared" si="66"/>
        <v>0.5608974358974359</v>
      </c>
      <c r="V200" s="69">
        <f t="shared" si="67"/>
        <v>22.435897435897434</v>
      </c>
    </row>
    <row r="201" spans="1:22" s="8" customFormat="1" x14ac:dyDescent="0.25">
      <c r="A201" s="21" t="s">
        <v>208</v>
      </c>
      <c r="B201" s="21" t="s">
        <v>275</v>
      </c>
      <c r="C201" s="12" t="str">
        <f t="shared" si="63"/>
        <v>Holy Trinity W6: Carini Room</v>
      </c>
      <c r="D201" s="69">
        <f t="shared" si="64"/>
        <v>4.5454545454545459</v>
      </c>
      <c r="E201" s="23">
        <f t="shared" si="73"/>
        <v>13.123359600000001</v>
      </c>
      <c r="F201" s="23">
        <f t="shared" si="73"/>
        <v>18.044619449999999</v>
      </c>
      <c r="G201" s="23">
        <f t="shared" si="72"/>
        <v>236.80602988750422</v>
      </c>
      <c r="H201" s="51">
        <v>4</v>
      </c>
      <c r="I201" s="51">
        <v>5.5</v>
      </c>
      <c r="J201" s="51">
        <f t="shared" si="69"/>
        <v>22</v>
      </c>
      <c r="K201" s="21" t="s">
        <v>9</v>
      </c>
      <c r="L201" s="21" t="s">
        <v>9</v>
      </c>
      <c r="M201" s="21" t="s">
        <v>9</v>
      </c>
      <c r="N201" s="21" t="s">
        <v>21</v>
      </c>
      <c r="O201" s="21" t="s">
        <v>21</v>
      </c>
      <c r="P201" s="21" t="s">
        <v>21</v>
      </c>
      <c r="Q201" s="21" t="s">
        <v>21</v>
      </c>
      <c r="R201" s="73">
        <f>S201/8</f>
        <v>12.5</v>
      </c>
      <c r="S201" s="74">
        <v>100</v>
      </c>
      <c r="T201" s="73">
        <f t="shared" si="74"/>
        <v>500</v>
      </c>
      <c r="U201" s="69">
        <f t="shared" si="66"/>
        <v>0.56818181818181823</v>
      </c>
      <c r="V201" s="69">
        <f t="shared" si="67"/>
        <v>22.727272727272727</v>
      </c>
    </row>
    <row r="202" spans="1:22" s="8" customFormat="1" x14ac:dyDescent="0.25">
      <c r="A202" s="6" t="s">
        <v>361</v>
      </c>
      <c r="B202" s="25" t="s">
        <v>100</v>
      </c>
      <c r="C202" s="12" t="str">
        <f t="shared" si="63"/>
        <v>RADA: Studio 1</v>
      </c>
      <c r="D202" s="69">
        <f t="shared" si="64"/>
        <v>4.5454545454545459</v>
      </c>
      <c r="E202" s="23">
        <f t="shared" si="73"/>
        <v>36.089238899999998</v>
      </c>
      <c r="F202" s="23">
        <f t="shared" si="73"/>
        <v>19.685039400000001</v>
      </c>
      <c r="G202" s="23">
        <f t="shared" si="72"/>
        <v>710.41808966251267</v>
      </c>
      <c r="H202" s="50">
        <v>11</v>
      </c>
      <c r="I202" s="50">
        <v>6</v>
      </c>
      <c r="J202" s="50">
        <f t="shared" si="69"/>
        <v>66</v>
      </c>
      <c r="K202" s="8" t="s">
        <v>21</v>
      </c>
      <c r="L202" s="8" t="s">
        <v>21</v>
      </c>
      <c r="M202" s="8" t="s">
        <v>21</v>
      </c>
      <c r="N202" s="8" t="s">
        <v>21</v>
      </c>
      <c r="O202" s="8" t="s">
        <v>21</v>
      </c>
      <c r="P202" s="8" t="s">
        <v>9</v>
      </c>
      <c r="Q202" s="8" t="s">
        <v>9</v>
      </c>
      <c r="R202" s="62">
        <v>42</v>
      </c>
      <c r="S202" s="62">
        <v>300</v>
      </c>
      <c r="T202" s="71">
        <f t="shared" si="74"/>
        <v>1500</v>
      </c>
      <c r="U202" s="69">
        <f t="shared" si="66"/>
        <v>0.63636363636363635</v>
      </c>
      <c r="V202" s="69">
        <f t="shared" si="67"/>
        <v>22.727272727272727</v>
      </c>
    </row>
    <row r="203" spans="1:22" s="8" customFormat="1" x14ac:dyDescent="0.25">
      <c r="A203" s="21" t="s">
        <v>603</v>
      </c>
      <c r="B203" s="21" t="s">
        <v>70</v>
      </c>
      <c r="C203" s="12" t="str">
        <f t="shared" si="63"/>
        <v>Eastside Educational Trust: Studio</v>
      </c>
      <c r="D203" s="69">
        <f t="shared" si="64"/>
        <v>4.5751213479451271</v>
      </c>
      <c r="E203" s="23">
        <v>29</v>
      </c>
      <c r="F203" s="23">
        <v>26</v>
      </c>
      <c r="G203" s="17">
        <f t="shared" si="72"/>
        <v>754</v>
      </c>
      <c r="H203" s="37">
        <v>8.91</v>
      </c>
      <c r="I203" s="37">
        <v>7.85</v>
      </c>
      <c r="J203" s="37">
        <f t="shared" si="69"/>
        <v>69.9435</v>
      </c>
      <c r="K203" s="23" t="s">
        <v>9</v>
      </c>
      <c r="L203" s="23" t="s">
        <v>9</v>
      </c>
      <c r="M203" s="23" t="s">
        <v>9</v>
      </c>
      <c r="N203" s="23" t="s">
        <v>21</v>
      </c>
      <c r="O203" s="23" t="s">
        <v>21</v>
      </c>
      <c r="P203" s="23" t="s">
        <v>21</v>
      </c>
      <c r="Q203" s="23" t="s">
        <v>21</v>
      </c>
      <c r="R203" s="74">
        <v>40</v>
      </c>
      <c r="S203" s="73">
        <f>R203*8</f>
        <v>320</v>
      </c>
      <c r="T203" s="73">
        <f t="shared" si="74"/>
        <v>1600</v>
      </c>
      <c r="U203" s="69">
        <f t="shared" si="66"/>
        <v>0.57189016849314089</v>
      </c>
      <c r="V203" s="69">
        <f t="shared" si="67"/>
        <v>22.875606739725637</v>
      </c>
    </row>
    <row r="204" spans="1:22" s="8" customFormat="1" x14ac:dyDescent="0.25">
      <c r="A204" s="6" t="s">
        <v>724</v>
      </c>
      <c r="B204" s="25" t="s">
        <v>733</v>
      </c>
      <c r="C204" s="12" t="str">
        <f t="shared" si="63"/>
        <v>Sadler's Wells: The Kahn</v>
      </c>
      <c r="D204" s="69">
        <f t="shared" si="64"/>
        <v>4.5999999999999996</v>
      </c>
      <c r="E204" s="23"/>
      <c r="F204" s="23"/>
      <c r="G204" s="23"/>
      <c r="H204" s="50">
        <v>10</v>
      </c>
      <c r="I204" s="50">
        <v>6</v>
      </c>
      <c r="J204" s="50">
        <f t="shared" si="69"/>
        <v>60</v>
      </c>
      <c r="K204" s="25" t="s">
        <v>9</v>
      </c>
      <c r="L204" s="25" t="s">
        <v>9</v>
      </c>
      <c r="M204" s="25" t="s">
        <v>21</v>
      </c>
      <c r="N204" s="25" t="s">
        <v>21</v>
      </c>
      <c r="O204" s="25" t="s">
        <v>21</v>
      </c>
      <c r="P204" s="25" t="s">
        <v>21</v>
      </c>
      <c r="Q204" s="25" t="s">
        <v>21</v>
      </c>
      <c r="R204" s="71">
        <f>S204/8</f>
        <v>34.5</v>
      </c>
      <c r="S204" s="62">
        <v>276</v>
      </c>
      <c r="T204" s="62">
        <v>1134</v>
      </c>
      <c r="U204" s="69">
        <f t="shared" si="66"/>
        <v>0.57499999999999996</v>
      </c>
      <c r="V204" s="69">
        <f t="shared" si="67"/>
        <v>18.899999999999999</v>
      </c>
    </row>
    <row r="205" spans="1:22" s="8" customFormat="1" x14ac:dyDescent="0.25">
      <c r="A205" s="21" t="s">
        <v>81</v>
      </c>
      <c r="B205" s="12" t="s">
        <v>87</v>
      </c>
      <c r="C205" s="12" t="str">
        <f t="shared" si="63"/>
        <v>Artsadmin: Steve Whitson Studio</v>
      </c>
      <c r="D205" s="69">
        <f t="shared" si="64"/>
        <v>4.615384615384615</v>
      </c>
      <c r="E205" s="17">
        <f t="shared" ref="E205:F211" si="75">H205*3.2808399</f>
        <v>42.650918700000005</v>
      </c>
      <c r="F205" s="17">
        <f t="shared" si="75"/>
        <v>37.72965885</v>
      </c>
      <c r="G205" s="17">
        <f t="shared" ref="G205:G211" si="76">E205*F205</f>
        <v>1609.2046121900858</v>
      </c>
      <c r="H205" s="37">
        <v>13</v>
      </c>
      <c r="I205" s="37">
        <v>11.5</v>
      </c>
      <c r="J205" s="37">
        <f t="shared" si="69"/>
        <v>149.5</v>
      </c>
      <c r="K205" s="12" t="s">
        <v>9</v>
      </c>
      <c r="L205" s="12" t="s">
        <v>9</v>
      </c>
      <c r="M205" s="12" t="s">
        <v>21</v>
      </c>
      <c r="N205" s="12" t="s">
        <v>21</v>
      </c>
      <c r="O205" s="12" t="s">
        <v>9</v>
      </c>
      <c r="P205" s="12" t="s">
        <v>9</v>
      </c>
      <c r="Q205" s="12" t="s">
        <v>21</v>
      </c>
      <c r="R205" s="73">
        <f>S205/5</f>
        <v>138</v>
      </c>
      <c r="S205" s="74">
        <f>575*1.2</f>
        <v>690</v>
      </c>
      <c r="T205" s="74">
        <f>2300*1.2</f>
        <v>2760</v>
      </c>
      <c r="U205" s="69">
        <f t="shared" si="66"/>
        <v>0.92307692307692313</v>
      </c>
      <c r="V205" s="69">
        <f t="shared" si="67"/>
        <v>18.46153846153846</v>
      </c>
    </row>
    <row r="206" spans="1:22" s="8" customFormat="1" x14ac:dyDescent="0.25">
      <c r="A206" s="6" t="s">
        <v>416</v>
      </c>
      <c r="B206" s="25" t="s">
        <v>348</v>
      </c>
      <c r="C206" s="12" t="str">
        <f t="shared" si="63"/>
        <v>Half Moon Young People's Theatre: Upper Studio</v>
      </c>
      <c r="D206" s="69">
        <f t="shared" si="64"/>
        <v>4.6320314237011777</v>
      </c>
      <c r="E206" s="13">
        <f t="shared" si="75"/>
        <v>13.517060388000001</v>
      </c>
      <c r="F206" s="13">
        <f t="shared" si="75"/>
        <v>34.383202152000003</v>
      </c>
      <c r="G206" s="14">
        <f t="shared" si="76"/>
        <v>464.75981982139564</v>
      </c>
      <c r="H206" s="50">
        <v>4.12</v>
      </c>
      <c r="I206" s="50">
        <v>10.48</v>
      </c>
      <c r="J206" s="50">
        <f t="shared" si="69"/>
        <v>43.177600000000005</v>
      </c>
      <c r="K206" s="8" t="s">
        <v>21</v>
      </c>
      <c r="L206" s="8" t="s">
        <v>21</v>
      </c>
      <c r="M206" s="8" t="s">
        <v>21</v>
      </c>
      <c r="N206" s="8" t="s">
        <v>9</v>
      </c>
      <c r="O206" s="8" t="s">
        <v>21</v>
      </c>
      <c r="P206" s="8" t="s">
        <v>21</v>
      </c>
      <c r="Q206" s="8" t="s">
        <v>21</v>
      </c>
      <c r="R206" s="73">
        <f>S206/8</f>
        <v>25</v>
      </c>
      <c r="S206" s="62">
        <v>200</v>
      </c>
      <c r="T206" s="62">
        <v>800</v>
      </c>
      <c r="U206" s="69">
        <f t="shared" si="66"/>
        <v>0.57900392796264721</v>
      </c>
      <c r="V206" s="69">
        <f t="shared" si="67"/>
        <v>18.528125694804711</v>
      </c>
    </row>
    <row r="207" spans="1:22" s="8" customFormat="1" x14ac:dyDescent="0.25">
      <c r="A207" s="6" t="s">
        <v>28</v>
      </c>
      <c r="B207" s="8" t="s">
        <v>100</v>
      </c>
      <c r="C207" s="12" t="str">
        <f t="shared" si="63"/>
        <v>3 Mills Studios: Studio 1</v>
      </c>
      <c r="D207" s="69">
        <f t="shared" si="64"/>
        <v>4.6577275935074098</v>
      </c>
      <c r="E207" s="13">
        <f t="shared" si="75"/>
        <v>35.761154910000002</v>
      </c>
      <c r="F207" s="13">
        <f t="shared" si="75"/>
        <v>21.325459350000003</v>
      </c>
      <c r="G207" s="14">
        <f t="shared" si="76"/>
        <v>762.623055342258</v>
      </c>
      <c r="H207" s="49">
        <v>10.9</v>
      </c>
      <c r="I207" s="49">
        <v>6.5</v>
      </c>
      <c r="J207" s="50">
        <f t="shared" si="69"/>
        <v>70.850000000000009</v>
      </c>
      <c r="K207" s="8" t="s">
        <v>9</v>
      </c>
      <c r="L207" s="8" t="s">
        <v>21</v>
      </c>
      <c r="M207" s="8" t="s">
        <v>9</v>
      </c>
      <c r="N207" s="8" t="s">
        <v>21</v>
      </c>
      <c r="O207" s="8" t="s">
        <v>9</v>
      </c>
      <c r="P207" s="57" t="s">
        <v>21</v>
      </c>
      <c r="Q207" s="25" t="s">
        <v>21</v>
      </c>
      <c r="R207" s="67">
        <f>S207/8</f>
        <v>41.25</v>
      </c>
      <c r="S207" s="68">
        <v>330</v>
      </c>
      <c r="T207" s="68">
        <v>1320</v>
      </c>
      <c r="U207" s="69">
        <f t="shared" si="66"/>
        <v>0.58221594918842623</v>
      </c>
      <c r="V207" s="69">
        <f t="shared" si="67"/>
        <v>18.630910374029639</v>
      </c>
    </row>
    <row r="208" spans="1:22" s="8" customFormat="1" x14ac:dyDescent="0.25">
      <c r="A208" s="21" t="s">
        <v>300</v>
      </c>
      <c r="B208" s="21" t="s">
        <v>307</v>
      </c>
      <c r="C208" s="12" t="str">
        <f t="shared" si="63"/>
        <v>October Gallery: Theatre Showroom</v>
      </c>
      <c r="D208" s="69">
        <f t="shared" si="64"/>
        <v>4.6920821114369504</v>
      </c>
      <c r="E208" s="23">
        <f t="shared" si="75"/>
        <v>50.85301845</v>
      </c>
      <c r="F208" s="23">
        <f t="shared" si="75"/>
        <v>18.044619449999999</v>
      </c>
      <c r="G208" s="23">
        <f t="shared" si="76"/>
        <v>917.62336581407885</v>
      </c>
      <c r="H208" s="51">
        <v>15.5</v>
      </c>
      <c r="I208" s="51">
        <v>5.5</v>
      </c>
      <c r="J208" s="51">
        <f t="shared" si="69"/>
        <v>85.25</v>
      </c>
      <c r="K208" s="21" t="s">
        <v>9</v>
      </c>
      <c r="L208" s="21" t="s">
        <v>21</v>
      </c>
      <c r="M208" s="21" t="s">
        <v>9</v>
      </c>
      <c r="N208" s="21" t="s">
        <v>21</v>
      </c>
      <c r="O208" s="21" t="s">
        <v>21</v>
      </c>
      <c r="P208" s="21" t="s">
        <v>9</v>
      </c>
      <c r="Q208" s="21" t="s">
        <v>21</v>
      </c>
      <c r="R208" s="74">
        <v>50</v>
      </c>
      <c r="S208" s="73">
        <f>R208*8</f>
        <v>400</v>
      </c>
      <c r="T208" s="73">
        <f t="shared" ref="T208:T215" si="77">S208*5</f>
        <v>2000</v>
      </c>
      <c r="U208" s="69">
        <f t="shared" si="66"/>
        <v>0.5865102639296188</v>
      </c>
      <c r="V208" s="69">
        <f t="shared" si="67"/>
        <v>23.460410557184751</v>
      </c>
    </row>
    <row r="209" spans="1:22" s="8" customFormat="1" x14ac:dyDescent="0.25">
      <c r="A209" s="21" t="s">
        <v>300</v>
      </c>
      <c r="B209" s="21" t="s">
        <v>308</v>
      </c>
      <c r="C209" s="12" t="str">
        <f t="shared" si="63"/>
        <v>October Gallery: Club Room</v>
      </c>
      <c r="D209" s="69">
        <f t="shared" si="64"/>
        <v>4.6920821114369504</v>
      </c>
      <c r="E209" s="23">
        <f t="shared" si="75"/>
        <v>50.85301845</v>
      </c>
      <c r="F209" s="23">
        <f t="shared" si="75"/>
        <v>18.044619449999999</v>
      </c>
      <c r="G209" s="23">
        <f t="shared" si="76"/>
        <v>917.62336581407885</v>
      </c>
      <c r="H209" s="51">
        <v>15.5</v>
      </c>
      <c r="I209" s="51">
        <v>5.5</v>
      </c>
      <c r="J209" s="51">
        <f t="shared" si="69"/>
        <v>85.25</v>
      </c>
      <c r="K209" s="21" t="s">
        <v>21</v>
      </c>
      <c r="L209" s="21" t="s">
        <v>21</v>
      </c>
      <c r="M209" s="21" t="s">
        <v>21</v>
      </c>
      <c r="N209" s="21" t="s">
        <v>21</v>
      </c>
      <c r="O209" s="21" t="s">
        <v>21</v>
      </c>
      <c r="P209" s="21" t="s">
        <v>21</v>
      </c>
      <c r="Q209" s="21" t="s">
        <v>21</v>
      </c>
      <c r="R209" s="74">
        <v>50</v>
      </c>
      <c r="S209" s="73">
        <f>R209*8</f>
        <v>400</v>
      </c>
      <c r="T209" s="73">
        <f t="shared" si="77"/>
        <v>2000</v>
      </c>
      <c r="U209" s="69">
        <f t="shared" si="66"/>
        <v>0.5865102639296188</v>
      </c>
      <c r="V209" s="69">
        <f t="shared" si="67"/>
        <v>23.460410557184751</v>
      </c>
    </row>
    <row r="210" spans="1:22" s="8" customFormat="1" x14ac:dyDescent="0.25">
      <c r="A210" s="6" t="s">
        <v>361</v>
      </c>
      <c r="B210" s="25" t="s">
        <v>374</v>
      </c>
      <c r="C210" s="12" t="str">
        <f t="shared" si="63"/>
        <v>RADA: Edmund Kean</v>
      </c>
      <c r="D210" s="69">
        <f t="shared" si="64"/>
        <v>4.7856430707876365</v>
      </c>
      <c r="E210" s="23">
        <f t="shared" si="75"/>
        <v>27.887139150000003</v>
      </c>
      <c r="F210" s="23">
        <f t="shared" si="75"/>
        <v>19.356955410000001</v>
      </c>
      <c r="G210" s="23">
        <f t="shared" si="76"/>
        <v>539.8101090390154</v>
      </c>
      <c r="H210" s="50">
        <v>8.5</v>
      </c>
      <c r="I210" s="50">
        <v>5.9</v>
      </c>
      <c r="J210" s="50">
        <f t="shared" si="69"/>
        <v>50.150000000000006</v>
      </c>
      <c r="K210" s="8" t="s">
        <v>21</v>
      </c>
      <c r="L210" s="8" t="s">
        <v>21</v>
      </c>
      <c r="M210" s="8" t="s">
        <v>9</v>
      </c>
      <c r="N210" s="8" t="s">
        <v>21</v>
      </c>
      <c r="O210" s="8" t="s">
        <v>9</v>
      </c>
      <c r="P210" s="8" t="s">
        <v>9</v>
      </c>
      <c r="Q210" s="8" t="s">
        <v>21</v>
      </c>
      <c r="R210" s="62">
        <v>32.4</v>
      </c>
      <c r="S210" s="62">
        <v>240</v>
      </c>
      <c r="T210" s="71">
        <f t="shared" si="77"/>
        <v>1200</v>
      </c>
      <c r="U210" s="69">
        <f t="shared" si="66"/>
        <v>0.64606181455633094</v>
      </c>
      <c r="V210" s="69">
        <f t="shared" si="67"/>
        <v>23.928215353938182</v>
      </c>
    </row>
    <row r="211" spans="1:22" s="8" customFormat="1" x14ac:dyDescent="0.25">
      <c r="A211" s="6" t="s">
        <v>349</v>
      </c>
      <c r="B211" s="25" t="s">
        <v>358</v>
      </c>
      <c r="C211" s="12" t="str">
        <f t="shared" si="63"/>
        <v>Rooms Above: Room 3</v>
      </c>
      <c r="D211" s="69">
        <f t="shared" si="64"/>
        <v>4.8</v>
      </c>
      <c r="E211" s="23">
        <f t="shared" si="75"/>
        <v>32.808399000000001</v>
      </c>
      <c r="F211" s="23">
        <f t="shared" si="75"/>
        <v>9.8425197000000004</v>
      </c>
      <c r="G211" s="23">
        <f t="shared" si="76"/>
        <v>322.91731348296031</v>
      </c>
      <c r="H211" s="50">
        <v>10</v>
      </c>
      <c r="I211" s="50">
        <v>3</v>
      </c>
      <c r="J211" s="50">
        <f t="shared" si="69"/>
        <v>30</v>
      </c>
      <c r="K211" s="25" t="s">
        <v>21</v>
      </c>
      <c r="L211" s="25" t="s">
        <v>21</v>
      </c>
      <c r="M211" s="25" t="s">
        <v>21</v>
      </c>
      <c r="N211" s="25" t="s">
        <v>21</v>
      </c>
      <c r="O211" s="25" t="s">
        <v>21</v>
      </c>
      <c r="P211" s="25" t="s">
        <v>9</v>
      </c>
      <c r="Q211" s="25" t="s">
        <v>21</v>
      </c>
      <c r="R211" s="62">
        <v>18</v>
      </c>
      <c r="S211" s="71">
        <f>R211*8</f>
        <v>144</v>
      </c>
      <c r="T211" s="71">
        <f t="shared" si="77"/>
        <v>720</v>
      </c>
      <c r="U211" s="69">
        <f t="shared" si="66"/>
        <v>0.6</v>
      </c>
      <c r="V211" s="69">
        <f t="shared" si="67"/>
        <v>24</v>
      </c>
    </row>
    <row r="212" spans="1:22" s="8" customFormat="1" x14ac:dyDescent="0.25">
      <c r="A212" s="6" t="s">
        <v>690</v>
      </c>
      <c r="B212" s="25" t="s">
        <v>698</v>
      </c>
      <c r="C212" s="12" t="str">
        <f t="shared" si="63"/>
        <v>Red Hedgehog: The Gallery</v>
      </c>
      <c r="D212" s="69">
        <f t="shared" si="64"/>
        <v>4.8</v>
      </c>
      <c r="E212" s="25"/>
      <c r="F212" s="25"/>
      <c r="G212" s="14"/>
      <c r="H212" s="52">
        <v>5</v>
      </c>
      <c r="I212" s="52">
        <v>4</v>
      </c>
      <c r="J212" s="50">
        <f t="shared" si="69"/>
        <v>20</v>
      </c>
      <c r="K212" s="45" t="s">
        <v>21</v>
      </c>
      <c r="L212" s="45" t="s">
        <v>21</v>
      </c>
      <c r="M212" s="45" t="s">
        <v>21</v>
      </c>
      <c r="N212" s="45" t="s">
        <v>21</v>
      </c>
      <c r="O212" s="45" t="s">
        <v>21</v>
      </c>
      <c r="P212" s="45" t="s">
        <v>21</v>
      </c>
      <c r="Q212" s="45" t="s">
        <v>21</v>
      </c>
      <c r="R212" s="62">
        <v>15</v>
      </c>
      <c r="S212" s="62">
        <f>12*8</f>
        <v>96</v>
      </c>
      <c r="T212" s="71">
        <f t="shared" si="77"/>
        <v>480</v>
      </c>
      <c r="U212" s="69">
        <f t="shared" si="66"/>
        <v>0.75</v>
      </c>
      <c r="V212" s="69">
        <f t="shared" si="67"/>
        <v>24</v>
      </c>
    </row>
    <row r="213" spans="1:22" s="25" customFormat="1" x14ac:dyDescent="0.25">
      <c r="A213" s="21" t="s">
        <v>174</v>
      </c>
      <c r="B213" s="21" t="s">
        <v>88</v>
      </c>
      <c r="C213" s="12" t="str">
        <f t="shared" si="63"/>
        <v>Etcetera Theatre: Theatre</v>
      </c>
      <c r="D213" s="69">
        <f t="shared" si="64"/>
        <v>4.804804804804804</v>
      </c>
      <c r="E213" s="23">
        <f t="shared" ref="E213:F216" si="78">H213*3.2808399</f>
        <v>17.716535460000003</v>
      </c>
      <c r="F213" s="23">
        <f t="shared" si="78"/>
        <v>12.139107630000002</v>
      </c>
      <c r="G213" s="23">
        <f t="shared" ref="G213:G237" si="79">E213*F213</f>
        <v>215.06293077965162</v>
      </c>
      <c r="H213" s="51">
        <v>5.4</v>
      </c>
      <c r="I213" s="51">
        <v>3.7</v>
      </c>
      <c r="J213" s="51">
        <f t="shared" si="69"/>
        <v>19.980000000000004</v>
      </c>
      <c r="K213" s="23" t="s">
        <v>21</v>
      </c>
      <c r="L213" s="23" t="s">
        <v>21</v>
      </c>
      <c r="M213" s="23" t="s">
        <v>9</v>
      </c>
      <c r="N213" s="23" t="s">
        <v>9</v>
      </c>
      <c r="O213" s="23" t="s">
        <v>21</v>
      </c>
      <c r="P213" s="23" t="s">
        <v>21</v>
      </c>
      <c r="Q213" s="23" t="s">
        <v>21</v>
      </c>
      <c r="R213" s="74">
        <v>12</v>
      </c>
      <c r="S213" s="73">
        <f>R213*8</f>
        <v>96</v>
      </c>
      <c r="T213" s="73">
        <f t="shared" si="77"/>
        <v>480</v>
      </c>
      <c r="U213" s="69">
        <f t="shared" si="66"/>
        <v>0.6006006006006005</v>
      </c>
      <c r="V213" s="69">
        <f t="shared" si="67"/>
        <v>24.024024024024019</v>
      </c>
    </row>
    <row r="214" spans="1:22" s="8" customFormat="1" x14ac:dyDescent="0.25">
      <c r="A214" s="21" t="s">
        <v>60</v>
      </c>
      <c r="B214" s="21" t="s">
        <v>69</v>
      </c>
      <c r="C214" s="12" t="str">
        <f t="shared" ref="C214:C245" si="80">A214&amp;": "&amp;B214</f>
        <v>The Albany: Purple Room</v>
      </c>
      <c r="D214" s="69">
        <f t="shared" ref="D214:D245" si="81">S214/J214</f>
        <v>5</v>
      </c>
      <c r="E214" s="23">
        <f t="shared" si="78"/>
        <v>13.123359600000001</v>
      </c>
      <c r="F214" s="23">
        <f t="shared" si="78"/>
        <v>16.404199500000001</v>
      </c>
      <c r="G214" s="23">
        <f t="shared" si="79"/>
        <v>215.27820898864022</v>
      </c>
      <c r="H214" s="51">
        <v>4</v>
      </c>
      <c r="I214" s="51">
        <v>5</v>
      </c>
      <c r="J214" s="51">
        <f t="shared" si="69"/>
        <v>20</v>
      </c>
      <c r="K214" s="21" t="s">
        <v>9</v>
      </c>
      <c r="L214" s="21" t="s">
        <v>9</v>
      </c>
      <c r="M214" s="21" t="s">
        <v>21</v>
      </c>
      <c r="N214" s="21" t="s">
        <v>21</v>
      </c>
      <c r="O214" s="21" t="s">
        <v>21</v>
      </c>
      <c r="P214" s="21" t="s">
        <v>21</v>
      </c>
      <c r="Q214" s="21" t="s">
        <v>21</v>
      </c>
      <c r="R214" s="74">
        <v>15</v>
      </c>
      <c r="S214" s="74">
        <v>100</v>
      </c>
      <c r="T214" s="71">
        <f t="shared" si="77"/>
        <v>500</v>
      </c>
      <c r="U214" s="69">
        <f t="shared" ref="U214:U245" si="82">R214/J214</f>
        <v>0.75</v>
      </c>
      <c r="V214" s="69">
        <f t="shared" ref="V214:V245" si="83">T214/J214</f>
        <v>25</v>
      </c>
    </row>
    <row r="215" spans="1:22" s="8" customFormat="1" x14ac:dyDescent="0.25">
      <c r="A215" s="6" t="s">
        <v>361</v>
      </c>
      <c r="B215" s="25" t="s">
        <v>378</v>
      </c>
      <c r="C215" s="12" t="str">
        <f t="shared" si="80"/>
        <v>RADA: Wolfson Gielgud</v>
      </c>
      <c r="D215" s="69">
        <f t="shared" si="81"/>
        <v>5.0420168067226889</v>
      </c>
      <c r="E215" s="23">
        <f t="shared" si="78"/>
        <v>27.887139150000003</v>
      </c>
      <c r="F215" s="23">
        <f t="shared" si="78"/>
        <v>22.965879300000001</v>
      </c>
      <c r="G215" s="23">
        <f t="shared" si="79"/>
        <v>640.45267174120465</v>
      </c>
      <c r="H215" s="50">
        <v>8.5</v>
      </c>
      <c r="I215" s="50">
        <v>7</v>
      </c>
      <c r="J215" s="50">
        <f t="shared" si="69"/>
        <v>59.5</v>
      </c>
      <c r="K215" s="8" t="s">
        <v>21</v>
      </c>
      <c r="L215" s="8" t="s">
        <v>21</v>
      </c>
      <c r="M215" s="8" t="s">
        <v>9</v>
      </c>
      <c r="N215" s="8" t="s">
        <v>21</v>
      </c>
      <c r="O215" s="8" t="s">
        <v>9</v>
      </c>
      <c r="P215" s="8" t="s">
        <v>9</v>
      </c>
      <c r="Q215" s="8" t="s">
        <v>21</v>
      </c>
      <c r="R215" s="62">
        <v>42</v>
      </c>
      <c r="S215" s="62">
        <v>300</v>
      </c>
      <c r="T215" s="71">
        <f t="shared" si="77"/>
        <v>1500</v>
      </c>
      <c r="U215" s="69">
        <f t="shared" si="82"/>
        <v>0.70588235294117652</v>
      </c>
      <c r="V215" s="69">
        <f t="shared" si="83"/>
        <v>25.210084033613445</v>
      </c>
    </row>
    <row r="216" spans="1:22" s="8" customFormat="1" x14ac:dyDescent="0.25">
      <c r="A216" s="12" t="s">
        <v>153</v>
      </c>
      <c r="B216" s="21" t="s">
        <v>92</v>
      </c>
      <c r="C216" s="12" t="str">
        <f t="shared" si="80"/>
        <v>Danceworks: Studio 5</v>
      </c>
      <c r="D216" s="69">
        <f t="shared" si="81"/>
        <v>5.1136363636363633</v>
      </c>
      <c r="E216" s="23">
        <f t="shared" si="78"/>
        <v>36.089238899999998</v>
      </c>
      <c r="F216" s="23">
        <f t="shared" si="78"/>
        <v>20.997375360000003</v>
      </c>
      <c r="G216" s="17">
        <f t="shared" si="79"/>
        <v>757.77929564001352</v>
      </c>
      <c r="H216" s="51">
        <v>11</v>
      </c>
      <c r="I216" s="51">
        <v>6.4</v>
      </c>
      <c r="J216" s="37">
        <f t="shared" si="69"/>
        <v>70.400000000000006</v>
      </c>
      <c r="K216" s="23" t="s">
        <v>21</v>
      </c>
      <c r="L216" s="23" t="s">
        <v>21</v>
      </c>
      <c r="M216" s="23" t="s">
        <v>9</v>
      </c>
      <c r="N216" s="23" t="s">
        <v>21</v>
      </c>
      <c r="O216" s="23" t="s">
        <v>9</v>
      </c>
      <c r="P216" s="23" t="s">
        <v>9</v>
      </c>
      <c r="Q216" s="23" t="s">
        <v>9</v>
      </c>
      <c r="R216" s="74">
        <v>48</v>
      </c>
      <c r="S216" s="74">
        <v>360</v>
      </c>
      <c r="T216" s="74">
        <v>1740</v>
      </c>
      <c r="U216" s="69">
        <f t="shared" si="82"/>
        <v>0.68181818181818177</v>
      </c>
      <c r="V216" s="69">
        <f t="shared" si="83"/>
        <v>24.71590909090909</v>
      </c>
    </row>
    <row r="217" spans="1:22" s="8" customFormat="1" x14ac:dyDescent="0.25">
      <c r="A217" s="12" t="s">
        <v>44</v>
      </c>
      <c r="B217" s="12" t="s">
        <v>55</v>
      </c>
      <c r="C217" s="12" t="str">
        <f t="shared" si="80"/>
        <v>Actors Centre: John Curry Room</v>
      </c>
      <c r="D217" s="69">
        <f t="shared" si="81"/>
        <v>5.1510989010989015</v>
      </c>
      <c r="E217" s="12">
        <v>30</v>
      </c>
      <c r="F217" s="12">
        <v>16</v>
      </c>
      <c r="G217" s="17">
        <f t="shared" si="79"/>
        <v>480</v>
      </c>
      <c r="H217" s="37">
        <v>9.1</v>
      </c>
      <c r="I217" s="37">
        <v>4.8</v>
      </c>
      <c r="J217" s="37">
        <f t="shared" si="69"/>
        <v>43.68</v>
      </c>
      <c r="K217" s="12" t="s">
        <v>9</v>
      </c>
      <c r="L217" s="12" t="s">
        <v>21</v>
      </c>
      <c r="M217" s="12" t="s">
        <v>21</v>
      </c>
      <c r="N217" s="12" t="s">
        <v>21</v>
      </c>
      <c r="O217" s="12" t="s">
        <v>21</v>
      </c>
      <c r="P217" s="12" t="s">
        <v>9</v>
      </c>
      <c r="Q217" s="12" t="s">
        <v>9</v>
      </c>
      <c r="R217" s="74">
        <v>37</v>
      </c>
      <c r="S217" s="74">
        <v>225</v>
      </c>
      <c r="T217" s="73">
        <f>S217*5</f>
        <v>1125</v>
      </c>
      <c r="U217" s="69">
        <f t="shared" si="82"/>
        <v>0.84706959706959706</v>
      </c>
      <c r="V217" s="69">
        <f t="shared" si="83"/>
        <v>25.755494505494507</v>
      </c>
    </row>
    <row r="218" spans="1:22" s="8" customFormat="1" x14ac:dyDescent="0.25">
      <c r="A218" s="6" t="s">
        <v>710</v>
      </c>
      <c r="B218" s="25" t="s">
        <v>546</v>
      </c>
      <c r="C218" s="12" t="str">
        <f t="shared" si="80"/>
        <v>Royal Academy of Dance: Lecture Room</v>
      </c>
      <c r="D218" s="69">
        <f t="shared" si="81"/>
        <v>5.1948051948051948</v>
      </c>
      <c r="E218" s="23">
        <f t="shared" ref="E218:F224" si="84">H218*3.2808399</f>
        <v>27.559055160000003</v>
      </c>
      <c r="F218" s="23">
        <f t="shared" si="84"/>
        <v>18.044619449999999</v>
      </c>
      <c r="G218" s="23">
        <f t="shared" si="79"/>
        <v>497.29266276375887</v>
      </c>
      <c r="H218" s="50">
        <v>8.4</v>
      </c>
      <c r="I218" s="50">
        <v>5.5</v>
      </c>
      <c r="J218" s="50">
        <f t="shared" ref="J218:J238" si="85">H218*I218</f>
        <v>46.2</v>
      </c>
      <c r="K218" s="25" t="s">
        <v>9</v>
      </c>
      <c r="L218" s="25" t="s">
        <v>9</v>
      </c>
      <c r="M218" s="25" t="s">
        <v>21</v>
      </c>
      <c r="N218" s="25" t="s">
        <v>21</v>
      </c>
      <c r="O218" s="25" t="s">
        <v>21</v>
      </c>
      <c r="P218" s="25" t="s">
        <v>21</v>
      </c>
      <c r="Q218" s="25" t="s">
        <v>21</v>
      </c>
      <c r="R218" s="62">
        <v>30</v>
      </c>
      <c r="S218" s="71">
        <f>R218*8</f>
        <v>240</v>
      </c>
      <c r="T218" s="71">
        <f>S218*5</f>
        <v>1200</v>
      </c>
      <c r="U218" s="69">
        <f t="shared" si="82"/>
        <v>0.64935064935064934</v>
      </c>
      <c r="V218" s="69">
        <f t="shared" si="83"/>
        <v>25.974025974025974</v>
      </c>
    </row>
    <row r="219" spans="1:22" s="83" customFormat="1" x14ac:dyDescent="0.25">
      <c r="A219" s="6" t="s">
        <v>530</v>
      </c>
      <c r="B219" s="8" t="s">
        <v>536</v>
      </c>
      <c r="C219" s="12" t="str">
        <f t="shared" si="80"/>
        <v>St James' Church Piccadilly: Conference Room</v>
      </c>
      <c r="D219" s="69">
        <f t="shared" si="81"/>
        <v>5.333333333333333</v>
      </c>
      <c r="E219" s="13">
        <f t="shared" si="84"/>
        <v>32.808399000000001</v>
      </c>
      <c r="F219" s="13">
        <f t="shared" si="84"/>
        <v>24.606299249999999</v>
      </c>
      <c r="G219" s="14">
        <f t="shared" si="79"/>
        <v>807.29328370740075</v>
      </c>
      <c r="H219" s="50">
        <v>10</v>
      </c>
      <c r="I219" s="50">
        <v>7.5</v>
      </c>
      <c r="J219" s="50">
        <f t="shared" si="85"/>
        <v>75</v>
      </c>
      <c r="K219" s="8" t="s">
        <v>9</v>
      </c>
      <c r="L219" s="8" t="s">
        <v>21</v>
      </c>
      <c r="M219" s="8" t="s">
        <v>21</v>
      </c>
      <c r="N219" s="8" t="s">
        <v>21</v>
      </c>
      <c r="O219" s="8" t="s">
        <v>21</v>
      </c>
      <c r="P219" s="57" t="s">
        <v>9</v>
      </c>
      <c r="Q219" s="57" t="s">
        <v>21</v>
      </c>
      <c r="R219" s="85">
        <v>50</v>
      </c>
      <c r="S219" s="67">
        <f>R219*8</f>
        <v>400</v>
      </c>
      <c r="T219" s="71">
        <f>S219*5</f>
        <v>2000</v>
      </c>
      <c r="U219" s="69">
        <f t="shared" si="82"/>
        <v>0.66666666666666663</v>
      </c>
      <c r="V219" s="69">
        <f t="shared" si="83"/>
        <v>26.666666666666668</v>
      </c>
    </row>
    <row r="220" spans="1:22" s="8" customFormat="1" x14ac:dyDescent="0.25">
      <c r="A220" s="12" t="s">
        <v>153</v>
      </c>
      <c r="B220" s="21" t="s">
        <v>89</v>
      </c>
      <c r="C220" s="12" t="str">
        <f t="shared" si="80"/>
        <v>Danceworks: Studio 3</v>
      </c>
      <c r="D220" s="69">
        <f t="shared" si="81"/>
        <v>5.3743451073178985</v>
      </c>
      <c r="E220" s="23">
        <f t="shared" si="84"/>
        <v>31.824147029999999</v>
      </c>
      <c r="F220" s="23">
        <f t="shared" si="84"/>
        <v>20.013123390000001</v>
      </c>
      <c r="G220" s="17">
        <f t="shared" si="79"/>
        <v>636.90058129289207</v>
      </c>
      <c r="H220" s="51">
        <v>9.6999999999999993</v>
      </c>
      <c r="I220" s="51">
        <v>6.1</v>
      </c>
      <c r="J220" s="37">
        <f t="shared" si="85"/>
        <v>59.169999999999995</v>
      </c>
      <c r="K220" s="23" t="s">
        <v>21</v>
      </c>
      <c r="L220" s="23" t="s">
        <v>21</v>
      </c>
      <c r="M220" s="23" t="s">
        <v>9</v>
      </c>
      <c r="N220" s="23" t="s">
        <v>21</v>
      </c>
      <c r="O220" s="23" t="s">
        <v>9</v>
      </c>
      <c r="P220" s="23" t="s">
        <v>9</v>
      </c>
      <c r="Q220" s="23" t="s">
        <v>9</v>
      </c>
      <c r="R220" s="74">
        <v>42</v>
      </c>
      <c r="S220" s="74">
        <v>318</v>
      </c>
      <c r="T220" s="74">
        <v>1500</v>
      </c>
      <c r="U220" s="69">
        <f t="shared" si="82"/>
        <v>0.70981916511745824</v>
      </c>
      <c r="V220" s="69">
        <f t="shared" si="83"/>
        <v>25.350684468480651</v>
      </c>
    </row>
    <row r="221" spans="1:22" s="8" customFormat="1" x14ac:dyDescent="0.25">
      <c r="A221" s="12" t="s">
        <v>153</v>
      </c>
      <c r="B221" s="21" t="s">
        <v>161</v>
      </c>
      <c r="C221" s="12" t="str">
        <f t="shared" si="80"/>
        <v>Danceworks: Studio 6</v>
      </c>
      <c r="D221" s="69">
        <f t="shared" si="81"/>
        <v>5.3743451073178985</v>
      </c>
      <c r="E221" s="23">
        <f t="shared" si="84"/>
        <v>31.824147029999999</v>
      </c>
      <c r="F221" s="23">
        <f t="shared" si="84"/>
        <v>20.013123390000001</v>
      </c>
      <c r="G221" s="17">
        <f t="shared" si="79"/>
        <v>636.90058129289207</v>
      </c>
      <c r="H221" s="51">
        <v>9.6999999999999993</v>
      </c>
      <c r="I221" s="51">
        <v>6.1</v>
      </c>
      <c r="J221" s="37">
        <f t="shared" si="85"/>
        <v>59.169999999999995</v>
      </c>
      <c r="K221" s="23" t="s">
        <v>21</v>
      </c>
      <c r="L221" s="23" t="s">
        <v>21</v>
      </c>
      <c r="M221" s="23" t="s">
        <v>9</v>
      </c>
      <c r="N221" s="23" t="s">
        <v>21</v>
      </c>
      <c r="O221" s="23" t="s">
        <v>9</v>
      </c>
      <c r="P221" s="23" t="s">
        <v>9</v>
      </c>
      <c r="Q221" s="23" t="s">
        <v>9</v>
      </c>
      <c r="R221" s="74">
        <v>42</v>
      </c>
      <c r="S221" s="74">
        <v>318</v>
      </c>
      <c r="T221" s="74">
        <v>1500</v>
      </c>
      <c r="U221" s="69">
        <f t="shared" si="82"/>
        <v>0.70981916511745824</v>
      </c>
      <c r="V221" s="69">
        <f t="shared" si="83"/>
        <v>25.350684468480651</v>
      </c>
    </row>
    <row r="222" spans="1:22" s="8" customFormat="1" x14ac:dyDescent="0.25">
      <c r="A222" s="21" t="s">
        <v>331</v>
      </c>
      <c r="B222" s="12" t="s">
        <v>101</v>
      </c>
      <c r="C222" s="12" t="str">
        <f t="shared" si="80"/>
        <v>Pineapple: Studio 2</v>
      </c>
      <c r="D222" s="69">
        <f t="shared" si="81"/>
        <v>5.3818181818181818</v>
      </c>
      <c r="E222" s="23">
        <f t="shared" si="84"/>
        <v>36.089238899999998</v>
      </c>
      <c r="F222" s="23">
        <f t="shared" si="84"/>
        <v>19.685039400000001</v>
      </c>
      <c r="G222" s="23">
        <f t="shared" si="79"/>
        <v>710.41808966251267</v>
      </c>
      <c r="H222" s="37">
        <v>11</v>
      </c>
      <c r="I222" s="37">
        <v>6</v>
      </c>
      <c r="J222" s="37">
        <f t="shared" si="85"/>
        <v>66</v>
      </c>
      <c r="K222" s="12" t="s">
        <v>21</v>
      </c>
      <c r="L222" s="12" t="s">
        <v>21</v>
      </c>
      <c r="M222" s="12" t="s">
        <v>9</v>
      </c>
      <c r="N222" s="12" t="s">
        <v>21</v>
      </c>
      <c r="O222" s="12" t="s">
        <v>9</v>
      </c>
      <c r="P222" s="12" t="s">
        <v>9</v>
      </c>
      <c r="Q222" s="12" t="s">
        <v>9</v>
      </c>
      <c r="R222" s="62">
        <v>44.4</v>
      </c>
      <c r="S222" s="71">
        <f>R222*8</f>
        <v>355.2</v>
      </c>
      <c r="T222" s="71">
        <f>S222*5</f>
        <v>1776</v>
      </c>
      <c r="U222" s="69">
        <f t="shared" si="82"/>
        <v>0.67272727272727273</v>
      </c>
      <c r="V222" s="69">
        <f t="shared" si="83"/>
        <v>26.90909090909091</v>
      </c>
    </row>
    <row r="223" spans="1:22" s="8" customFormat="1" x14ac:dyDescent="0.25">
      <c r="A223" s="6" t="s">
        <v>443</v>
      </c>
      <c r="B223" s="25" t="s">
        <v>356</v>
      </c>
      <c r="C223" s="12" t="str">
        <f t="shared" si="80"/>
        <v>Raindance Film Festival: Room 1</v>
      </c>
      <c r="D223" s="69">
        <f t="shared" si="81"/>
        <v>5.3896249719290372</v>
      </c>
      <c r="E223" s="13">
        <f t="shared" si="84"/>
        <v>20.013123390000001</v>
      </c>
      <c r="F223" s="13">
        <f t="shared" si="84"/>
        <v>23.95013127</v>
      </c>
      <c r="G223" s="14">
        <f t="shared" si="79"/>
        <v>479.31693231320742</v>
      </c>
      <c r="H223" s="50">
        <v>6.1</v>
      </c>
      <c r="I223" s="50">
        <v>7.3</v>
      </c>
      <c r="J223" s="50">
        <f t="shared" si="85"/>
        <v>44.529999999999994</v>
      </c>
      <c r="K223" s="8" t="s">
        <v>21</v>
      </c>
      <c r="L223" s="8" t="s">
        <v>21</v>
      </c>
      <c r="M223" s="8" t="s">
        <v>21</v>
      </c>
      <c r="N223" s="8" t="s">
        <v>21</v>
      </c>
      <c r="O223" s="8" t="s">
        <v>21</v>
      </c>
      <c r="P223" s="8" t="s">
        <v>21</v>
      </c>
      <c r="Q223" s="8" t="s">
        <v>9</v>
      </c>
      <c r="R223" s="62">
        <f>1.2*25</f>
        <v>30</v>
      </c>
      <c r="S223" s="71">
        <f>R223*8</f>
        <v>240</v>
      </c>
      <c r="T223" s="71">
        <f>S223*5</f>
        <v>1200</v>
      </c>
      <c r="U223" s="69">
        <f t="shared" si="82"/>
        <v>0.67370312149112965</v>
      </c>
      <c r="V223" s="69">
        <f t="shared" si="83"/>
        <v>26.948124859645187</v>
      </c>
    </row>
    <row r="224" spans="1:22" s="8" customFormat="1" x14ac:dyDescent="0.25">
      <c r="A224" s="6" t="s">
        <v>361</v>
      </c>
      <c r="B224" s="25" t="s">
        <v>379</v>
      </c>
      <c r="C224" s="12" t="str">
        <f t="shared" si="80"/>
        <v>RADA: GBS Studio</v>
      </c>
      <c r="D224" s="69">
        <f t="shared" si="81"/>
        <v>5.4511278195488728</v>
      </c>
      <c r="E224" s="23">
        <f t="shared" si="84"/>
        <v>36.745406879999997</v>
      </c>
      <c r="F224" s="23">
        <f t="shared" si="84"/>
        <v>18.700787430000002</v>
      </c>
      <c r="G224" s="23">
        <f t="shared" si="79"/>
        <v>687.16804309173949</v>
      </c>
      <c r="H224" s="50">
        <v>11.2</v>
      </c>
      <c r="I224" s="50">
        <v>5.7</v>
      </c>
      <c r="J224" s="50">
        <f t="shared" si="85"/>
        <v>63.839999999999996</v>
      </c>
      <c r="K224" s="8" t="s">
        <v>21</v>
      </c>
      <c r="L224" s="8" t="s">
        <v>21</v>
      </c>
      <c r="M224" s="8" t="s">
        <v>9</v>
      </c>
      <c r="N224" s="8" t="s">
        <v>21</v>
      </c>
      <c r="O224" s="8" t="s">
        <v>9</v>
      </c>
      <c r="P224" s="8" t="s">
        <v>9</v>
      </c>
      <c r="Q224" s="8" t="s">
        <v>21</v>
      </c>
      <c r="R224" s="62">
        <v>48</v>
      </c>
      <c r="S224" s="62">
        <v>348</v>
      </c>
      <c r="T224" s="71">
        <f>S224*5</f>
        <v>1740</v>
      </c>
      <c r="U224" s="69">
        <f t="shared" si="82"/>
        <v>0.75187969924812037</v>
      </c>
      <c r="V224" s="69">
        <f t="shared" si="83"/>
        <v>27.255639097744364</v>
      </c>
    </row>
    <row r="225" spans="1:22" s="8" customFormat="1" x14ac:dyDescent="0.25">
      <c r="A225" s="21" t="s">
        <v>325</v>
      </c>
      <c r="B225" s="21" t="s">
        <v>253</v>
      </c>
      <c r="C225" s="12" t="str">
        <f t="shared" si="80"/>
        <v>Paines Plough: Rehearsal Room</v>
      </c>
      <c r="D225" s="69">
        <f t="shared" si="81"/>
        <v>5.5972334166890558</v>
      </c>
      <c r="E225" s="12">
        <v>20</v>
      </c>
      <c r="F225" s="12">
        <v>15</v>
      </c>
      <c r="G225" s="23">
        <f t="shared" si="79"/>
        <v>300</v>
      </c>
      <c r="H225" s="51">
        <f>E225*0.3048</f>
        <v>6.0960000000000001</v>
      </c>
      <c r="I225" s="51">
        <f>F225*0.3048</f>
        <v>4.5720000000000001</v>
      </c>
      <c r="J225" s="37">
        <f t="shared" si="85"/>
        <v>27.870912000000001</v>
      </c>
      <c r="K225" s="21" t="s">
        <v>9</v>
      </c>
      <c r="L225" s="21" t="s">
        <v>21</v>
      </c>
      <c r="M225" s="21" t="s">
        <v>21</v>
      </c>
      <c r="N225" s="21" t="s">
        <v>21</v>
      </c>
      <c r="O225" s="21" t="s">
        <v>21</v>
      </c>
      <c r="P225" s="21" t="s">
        <v>21</v>
      </c>
      <c r="Q225" s="21" t="s">
        <v>21</v>
      </c>
      <c r="R225" s="73">
        <f>S225/8</f>
        <v>19.5</v>
      </c>
      <c r="S225" s="74">
        <f>130*1.2</f>
        <v>156</v>
      </c>
      <c r="T225" s="74">
        <f>555*1.2</f>
        <v>666</v>
      </c>
      <c r="U225" s="69">
        <f t="shared" si="82"/>
        <v>0.69965417708613198</v>
      </c>
      <c r="V225" s="69">
        <f t="shared" si="83"/>
        <v>23.895881125095585</v>
      </c>
    </row>
    <row r="226" spans="1:22" s="8" customFormat="1" x14ac:dyDescent="0.25">
      <c r="A226" s="21" t="s">
        <v>81</v>
      </c>
      <c r="B226" s="12" t="s">
        <v>92</v>
      </c>
      <c r="C226" s="12" t="str">
        <f t="shared" si="80"/>
        <v>Artsadmin: Studio 5</v>
      </c>
      <c r="D226" s="69">
        <f t="shared" si="81"/>
        <v>5.6470588235294121</v>
      </c>
      <c r="E226" s="17">
        <f t="shared" ref="E226:F228" si="86">H226*3.2808399</f>
        <v>27.887139150000003</v>
      </c>
      <c r="F226" s="17">
        <f t="shared" si="86"/>
        <v>14.763779550000001</v>
      </c>
      <c r="G226" s="17">
        <f t="shared" si="79"/>
        <v>411.71957469077444</v>
      </c>
      <c r="H226" s="37">
        <v>8.5</v>
      </c>
      <c r="I226" s="37">
        <v>4.5</v>
      </c>
      <c r="J226" s="37">
        <f t="shared" si="85"/>
        <v>38.25</v>
      </c>
      <c r="K226" s="12" t="s">
        <v>9</v>
      </c>
      <c r="L226" s="12" t="s">
        <v>9</v>
      </c>
      <c r="M226" s="12" t="s">
        <v>21</v>
      </c>
      <c r="N226" s="12" t="s">
        <v>21</v>
      </c>
      <c r="O226" s="12" t="s">
        <v>21</v>
      </c>
      <c r="P226" s="12" t="s">
        <v>21</v>
      </c>
      <c r="Q226" s="12" t="s">
        <v>21</v>
      </c>
      <c r="R226" s="73">
        <f>S226/5</f>
        <v>43.2</v>
      </c>
      <c r="S226" s="74">
        <f>1.2*180</f>
        <v>216</v>
      </c>
      <c r="T226" s="74">
        <f>1.2*720</f>
        <v>864</v>
      </c>
      <c r="U226" s="69">
        <f t="shared" si="82"/>
        <v>1.1294117647058823</v>
      </c>
      <c r="V226" s="69">
        <f t="shared" si="83"/>
        <v>22.588235294117649</v>
      </c>
    </row>
    <row r="227" spans="1:22" s="8" customFormat="1" x14ac:dyDescent="0.25">
      <c r="A227" s="6" t="s">
        <v>401</v>
      </c>
      <c r="B227" s="25" t="s">
        <v>165</v>
      </c>
      <c r="C227" s="12" t="str">
        <f t="shared" si="80"/>
        <v>St George's Church Bloomsbury: Meeting Room</v>
      </c>
      <c r="D227" s="69">
        <f t="shared" si="81"/>
        <v>5.666666666666667</v>
      </c>
      <c r="E227" s="23">
        <f t="shared" si="86"/>
        <v>19.685039400000001</v>
      </c>
      <c r="F227" s="23">
        <f t="shared" si="86"/>
        <v>8.2020997500000004</v>
      </c>
      <c r="G227" s="23">
        <f t="shared" si="79"/>
        <v>161.45865674148016</v>
      </c>
      <c r="H227" s="50">
        <v>6</v>
      </c>
      <c r="I227" s="50">
        <v>2.5</v>
      </c>
      <c r="J227" s="50">
        <f t="shared" si="85"/>
        <v>15</v>
      </c>
      <c r="K227" s="8" t="s">
        <v>21</v>
      </c>
      <c r="L227" s="8" t="s">
        <v>21</v>
      </c>
      <c r="M227" s="8" t="s">
        <v>21</v>
      </c>
      <c r="N227" s="8" t="s">
        <v>21</v>
      </c>
      <c r="O227" s="8" t="s">
        <v>21</v>
      </c>
      <c r="P227" s="8" t="s">
        <v>21</v>
      </c>
      <c r="Q227" s="8" t="s">
        <v>21</v>
      </c>
      <c r="R227" s="71">
        <f>S227/8</f>
        <v>10.625</v>
      </c>
      <c r="S227" s="62">
        <v>85</v>
      </c>
      <c r="T227" s="71">
        <f>S227*5</f>
        <v>425</v>
      </c>
      <c r="U227" s="69">
        <f t="shared" si="82"/>
        <v>0.70833333333333337</v>
      </c>
      <c r="V227" s="69">
        <f t="shared" si="83"/>
        <v>28.333333333333332</v>
      </c>
    </row>
    <row r="228" spans="1:22" s="8" customFormat="1" x14ac:dyDescent="0.25">
      <c r="A228" s="6" t="s">
        <v>28</v>
      </c>
      <c r="B228" s="8" t="s">
        <v>89</v>
      </c>
      <c r="C228" s="12" t="str">
        <f t="shared" si="80"/>
        <v>3 Mills Studios: Studio 3</v>
      </c>
      <c r="D228" s="69">
        <f t="shared" si="81"/>
        <v>5.6916996047430839</v>
      </c>
      <c r="E228" s="13">
        <f t="shared" si="86"/>
        <v>15.09186354</v>
      </c>
      <c r="F228" s="13">
        <f t="shared" si="86"/>
        <v>18.044619449999999</v>
      </c>
      <c r="G228" s="14">
        <f t="shared" si="79"/>
        <v>272.32693437062983</v>
      </c>
      <c r="H228" s="50">
        <v>4.5999999999999996</v>
      </c>
      <c r="I228" s="50">
        <v>5.5</v>
      </c>
      <c r="J228" s="50">
        <f t="shared" si="85"/>
        <v>25.299999999999997</v>
      </c>
      <c r="K228" s="8" t="s">
        <v>21</v>
      </c>
      <c r="L228" s="8" t="s">
        <v>21</v>
      </c>
      <c r="M228" s="8" t="s">
        <v>21</v>
      </c>
      <c r="N228" s="8" t="s">
        <v>21</v>
      </c>
      <c r="O228" s="8" t="s">
        <v>21</v>
      </c>
      <c r="P228" s="57" t="s">
        <v>21</v>
      </c>
      <c r="Q228" s="25" t="s">
        <v>21</v>
      </c>
      <c r="R228" s="67">
        <f>S228/8</f>
        <v>18</v>
      </c>
      <c r="S228" s="68">
        <v>144</v>
      </c>
      <c r="T228" s="68">
        <v>570</v>
      </c>
      <c r="U228" s="69">
        <f t="shared" si="82"/>
        <v>0.71146245059288549</v>
      </c>
      <c r="V228" s="69">
        <f t="shared" si="83"/>
        <v>22.529644268774707</v>
      </c>
    </row>
    <row r="229" spans="1:22" s="8" customFormat="1" x14ac:dyDescent="0.25">
      <c r="A229" s="21" t="s">
        <v>148</v>
      </c>
      <c r="B229" s="21" t="s">
        <v>152</v>
      </c>
      <c r="C229" s="12" t="str">
        <f t="shared" si="80"/>
        <v>Dragon Hall: Green Room</v>
      </c>
      <c r="D229" s="69">
        <f t="shared" si="81"/>
        <v>5.9362279511533238</v>
      </c>
      <c r="E229" s="12">
        <v>28.9</v>
      </c>
      <c r="F229" s="12">
        <v>21.9</v>
      </c>
      <c r="G229" s="17">
        <f t="shared" si="79"/>
        <v>632.91</v>
      </c>
      <c r="H229" s="37">
        <v>8.8000000000000007</v>
      </c>
      <c r="I229" s="37">
        <v>6.7</v>
      </c>
      <c r="J229" s="37">
        <f t="shared" si="85"/>
        <v>58.960000000000008</v>
      </c>
      <c r="K229" s="23" t="s">
        <v>9</v>
      </c>
      <c r="L229" s="23" t="s">
        <v>21</v>
      </c>
      <c r="M229" s="23" t="s">
        <v>9</v>
      </c>
      <c r="N229" s="23" t="s">
        <v>21</v>
      </c>
      <c r="O229" s="23" t="s">
        <v>21</v>
      </c>
      <c r="P229" s="23" t="s">
        <v>21</v>
      </c>
      <c r="Q229" s="23" t="s">
        <v>21</v>
      </c>
      <c r="R229" s="71">
        <f>S229/8</f>
        <v>43.75</v>
      </c>
      <c r="S229" s="74">
        <v>350</v>
      </c>
      <c r="T229" s="71">
        <f t="shared" ref="T229:T237" si="87">S229*5</f>
        <v>1750</v>
      </c>
      <c r="U229" s="69">
        <f t="shared" si="82"/>
        <v>0.74202849389416548</v>
      </c>
      <c r="V229" s="69">
        <f t="shared" si="83"/>
        <v>29.681139755766619</v>
      </c>
    </row>
    <row r="230" spans="1:22" s="8" customFormat="1" x14ac:dyDescent="0.25">
      <c r="A230" s="21" t="s">
        <v>331</v>
      </c>
      <c r="B230" s="12" t="s">
        <v>92</v>
      </c>
      <c r="C230" s="12" t="str">
        <f t="shared" si="80"/>
        <v>Pineapple: Studio 5</v>
      </c>
      <c r="D230" s="69">
        <f t="shared" si="81"/>
        <v>6</v>
      </c>
      <c r="E230" s="23">
        <f t="shared" ref="E230:F234" si="88">H230*3.2808399</f>
        <v>19.685039400000001</v>
      </c>
      <c r="F230" s="23">
        <f t="shared" si="88"/>
        <v>26.246719200000001</v>
      </c>
      <c r="G230" s="23">
        <f t="shared" si="79"/>
        <v>516.66770157273652</v>
      </c>
      <c r="H230" s="37">
        <v>6</v>
      </c>
      <c r="I230" s="37">
        <v>8</v>
      </c>
      <c r="J230" s="37">
        <f t="shared" si="85"/>
        <v>48</v>
      </c>
      <c r="K230" s="12" t="s">
        <v>21</v>
      </c>
      <c r="L230" s="12" t="s">
        <v>21</v>
      </c>
      <c r="M230" s="12" t="s">
        <v>9</v>
      </c>
      <c r="N230" s="12" t="s">
        <v>21</v>
      </c>
      <c r="O230" s="12" t="s">
        <v>9</v>
      </c>
      <c r="P230" s="12" t="s">
        <v>9</v>
      </c>
      <c r="Q230" s="12" t="s">
        <v>9</v>
      </c>
      <c r="R230" s="62">
        <v>36</v>
      </c>
      <c r="S230" s="71">
        <f>R230*8</f>
        <v>288</v>
      </c>
      <c r="T230" s="71">
        <f t="shared" si="87"/>
        <v>1440</v>
      </c>
      <c r="U230" s="69">
        <f t="shared" si="82"/>
        <v>0.75</v>
      </c>
      <c r="V230" s="69">
        <f t="shared" si="83"/>
        <v>30</v>
      </c>
    </row>
    <row r="231" spans="1:22" s="8" customFormat="1" x14ac:dyDescent="0.25">
      <c r="A231" s="21" t="s">
        <v>331</v>
      </c>
      <c r="B231" s="12" t="s">
        <v>161</v>
      </c>
      <c r="C231" s="12" t="str">
        <f t="shared" si="80"/>
        <v>Pineapple: Studio 6</v>
      </c>
      <c r="D231" s="69">
        <f t="shared" si="81"/>
        <v>6</v>
      </c>
      <c r="E231" s="23">
        <f t="shared" si="88"/>
        <v>19.685039400000001</v>
      </c>
      <c r="F231" s="23">
        <f t="shared" si="88"/>
        <v>26.246719200000001</v>
      </c>
      <c r="G231" s="23">
        <f t="shared" si="79"/>
        <v>516.66770157273652</v>
      </c>
      <c r="H231" s="37">
        <v>6</v>
      </c>
      <c r="I231" s="37">
        <v>8</v>
      </c>
      <c r="J231" s="37">
        <f t="shared" si="85"/>
        <v>48</v>
      </c>
      <c r="K231" s="12" t="s">
        <v>21</v>
      </c>
      <c r="L231" s="12" t="s">
        <v>21</v>
      </c>
      <c r="M231" s="12" t="s">
        <v>9</v>
      </c>
      <c r="N231" s="12" t="s">
        <v>21</v>
      </c>
      <c r="O231" s="12" t="s">
        <v>9</v>
      </c>
      <c r="P231" s="12" t="s">
        <v>9</v>
      </c>
      <c r="Q231" s="12" t="s">
        <v>9</v>
      </c>
      <c r="R231" s="62">
        <v>36</v>
      </c>
      <c r="S231" s="71">
        <f>R231*8</f>
        <v>288</v>
      </c>
      <c r="T231" s="71">
        <f t="shared" si="87"/>
        <v>1440</v>
      </c>
      <c r="U231" s="69">
        <f t="shared" si="82"/>
        <v>0.75</v>
      </c>
      <c r="V231" s="69">
        <f t="shared" si="83"/>
        <v>30</v>
      </c>
    </row>
    <row r="232" spans="1:22" s="8" customFormat="1" x14ac:dyDescent="0.25">
      <c r="A232" s="21" t="s">
        <v>331</v>
      </c>
      <c r="B232" s="12" t="s">
        <v>162</v>
      </c>
      <c r="C232" s="12" t="str">
        <f t="shared" si="80"/>
        <v>Pineapple: Studio 10</v>
      </c>
      <c r="D232" s="69">
        <f t="shared" si="81"/>
        <v>6.0444444444444443</v>
      </c>
      <c r="E232" s="23">
        <f t="shared" si="88"/>
        <v>29.527559100000001</v>
      </c>
      <c r="F232" s="23">
        <f t="shared" si="88"/>
        <v>19.685039400000001</v>
      </c>
      <c r="G232" s="23">
        <f t="shared" si="79"/>
        <v>581.25116426932857</v>
      </c>
      <c r="H232" s="37">
        <v>9</v>
      </c>
      <c r="I232" s="37">
        <v>6</v>
      </c>
      <c r="J232" s="37">
        <f t="shared" si="85"/>
        <v>54</v>
      </c>
      <c r="K232" s="12" t="s">
        <v>21</v>
      </c>
      <c r="L232" s="12" t="s">
        <v>21</v>
      </c>
      <c r="M232" s="12" t="s">
        <v>9</v>
      </c>
      <c r="N232" s="12" t="s">
        <v>21</v>
      </c>
      <c r="O232" s="12" t="s">
        <v>9</v>
      </c>
      <c r="P232" s="12" t="s">
        <v>9</v>
      </c>
      <c r="Q232" s="12" t="s">
        <v>9</v>
      </c>
      <c r="R232" s="62">
        <v>40.799999999999997</v>
      </c>
      <c r="S232" s="71">
        <f>R232*8</f>
        <v>326.39999999999998</v>
      </c>
      <c r="T232" s="71">
        <f t="shared" si="87"/>
        <v>1632</v>
      </c>
      <c r="U232" s="69">
        <f t="shared" si="82"/>
        <v>0.75555555555555554</v>
      </c>
      <c r="V232" s="69">
        <f t="shared" si="83"/>
        <v>30.222222222222221</v>
      </c>
    </row>
    <row r="233" spans="1:22" x14ac:dyDescent="0.25">
      <c r="A233" s="21" t="s">
        <v>282</v>
      </c>
      <c r="B233" s="12" t="s">
        <v>286</v>
      </c>
      <c r="C233" s="12" t="str">
        <f t="shared" si="80"/>
        <v>Tricycle Theatre : Creative Space</v>
      </c>
      <c r="D233" s="69">
        <f t="shared" si="81"/>
        <v>6.0957910014513788</v>
      </c>
      <c r="E233" s="23">
        <f t="shared" si="88"/>
        <v>17.06036748</v>
      </c>
      <c r="F233" s="23">
        <f t="shared" si="88"/>
        <v>34.776902939999999</v>
      </c>
      <c r="G233" s="17">
        <f t="shared" si="79"/>
        <v>593.3067439726924</v>
      </c>
      <c r="H233" s="37">
        <v>5.2</v>
      </c>
      <c r="I233" s="37">
        <v>10.6</v>
      </c>
      <c r="J233" s="37">
        <f t="shared" si="85"/>
        <v>55.12</v>
      </c>
      <c r="K233" s="12" t="s">
        <v>21</v>
      </c>
      <c r="L233" s="12" t="s">
        <v>9</v>
      </c>
      <c r="M233" s="12" t="s">
        <v>21</v>
      </c>
      <c r="N233" s="12" t="s">
        <v>21</v>
      </c>
      <c r="O233" s="12" t="s">
        <v>21</v>
      </c>
      <c r="P233" s="12" t="s">
        <v>21</v>
      </c>
      <c r="Q233" s="12" t="s">
        <v>21</v>
      </c>
      <c r="R233" s="74">
        <f>35*1.2</f>
        <v>42</v>
      </c>
      <c r="S233" s="71">
        <f>R233*8</f>
        <v>336</v>
      </c>
      <c r="T233" s="71">
        <f t="shared" si="87"/>
        <v>1680</v>
      </c>
      <c r="U233" s="69">
        <f t="shared" si="82"/>
        <v>0.76197387518142234</v>
      </c>
      <c r="V233" s="69">
        <f t="shared" si="83"/>
        <v>30.478955007256896</v>
      </c>
    </row>
    <row r="234" spans="1:22" x14ac:dyDescent="0.25">
      <c r="A234" s="6" t="s">
        <v>361</v>
      </c>
      <c r="B234" s="25" t="s">
        <v>89</v>
      </c>
      <c r="C234" s="12" t="str">
        <f t="shared" si="80"/>
        <v>RADA: Studio 3</v>
      </c>
      <c r="D234" s="69">
        <f t="shared" si="81"/>
        <v>6.2857142857142856</v>
      </c>
      <c r="E234" s="23">
        <f t="shared" si="88"/>
        <v>22.965879300000001</v>
      </c>
      <c r="F234" s="23">
        <f t="shared" si="88"/>
        <v>19.685039400000001</v>
      </c>
      <c r="G234" s="23">
        <f t="shared" si="79"/>
        <v>452.08423887614447</v>
      </c>
      <c r="H234" s="50">
        <v>7</v>
      </c>
      <c r="I234" s="50">
        <v>6</v>
      </c>
      <c r="J234" s="50">
        <f t="shared" si="85"/>
        <v>42</v>
      </c>
      <c r="K234" s="8" t="s">
        <v>21</v>
      </c>
      <c r="L234" s="8" t="s">
        <v>21</v>
      </c>
      <c r="M234" s="8" t="s">
        <v>21</v>
      </c>
      <c r="N234" s="8" t="s">
        <v>21</v>
      </c>
      <c r="O234" s="8" t="s">
        <v>21</v>
      </c>
      <c r="P234" s="8" t="s">
        <v>9</v>
      </c>
      <c r="Q234" s="8" t="s">
        <v>21</v>
      </c>
      <c r="R234" s="62">
        <v>36</v>
      </c>
      <c r="S234" s="62">
        <v>264</v>
      </c>
      <c r="T234" s="71">
        <f t="shared" si="87"/>
        <v>1320</v>
      </c>
      <c r="U234" s="69">
        <f t="shared" si="82"/>
        <v>0.8571428571428571</v>
      </c>
      <c r="V234" s="69">
        <f t="shared" si="83"/>
        <v>31.428571428571427</v>
      </c>
    </row>
    <row r="235" spans="1:22" x14ac:dyDescent="0.25">
      <c r="A235" s="12" t="s">
        <v>58</v>
      </c>
      <c r="B235" s="12" t="s">
        <v>100</v>
      </c>
      <c r="C235" s="12" t="str">
        <f t="shared" si="80"/>
        <v>Actors Temple: Studio 1</v>
      </c>
      <c r="D235" s="69">
        <f t="shared" si="81"/>
        <v>6.559729411161789</v>
      </c>
      <c r="E235" s="12">
        <v>13</v>
      </c>
      <c r="F235" s="12">
        <v>16</v>
      </c>
      <c r="G235" s="17">
        <f t="shared" si="79"/>
        <v>208</v>
      </c>
      <c r="H235" s="37">
        <v>3.95</v>
      </c>
      <c r="I235" s="37">
        <v>4.9400000000000004</v>
      </c>
      <c r="J235" s="37">
        <f t="shared" si="85"/>
        <v>19.513000000000002</v>
      </c>
      <c r="K235" s="12" t="s">
        <v>21</v>
      </c>
      <c r="L235" s="12" t="s">
        <v>9</v>
      </c>
      <c r="M235" s="12" t="s">
        <v>21</v>
      </c>
      <c r="N235" s="12" t="s">
        <v>21</v>
      </c>
      <c r="O235" s="12" t="s">
        <v>21</v>
      </c>
      <c r="P235" s="12" t="s">
        <v>21</v>
      </c>
      <c r="Q235" s="12" t="s">
        <v>21</v>
      </c>
      <c r="R235" s="74">
        <v>17</v>
      </c>
      <c r="S235" s="74">
        <v>128</v>
      </c>
      <c r="T235" s="73">
        <f t="shared" si="87"/>
        <v>640</v>
      </c>
      <c r="U235" s="69">
        <f t="shared" si="82"/>
        <v>0.87121406241992505</v>
      </c>
      <c r="V235" s="69">
        <f t="shared" si="83"/>
        <v>32.798647055808942</v>
      </c>
    </row>
    <row r="236" spans="1:22" x14ac:dyDescent="0.25">
      <c r="A236" s="21" t="s">
        <v>282</v>
      </c>
      <c r="B236" s="12" t="s">
        <v>285</v>
      </c>
      <c r="C236" s="12" t="str">
        <f t="shared" si="80"/>
        <v>Tricycle Theatre : Baldwin Studio</v>
      </c>
      <c r="D236" s="69">
        <f t="shared" si="81"/>
        <v>6.6435986159169556</v>
      </c>
      <c r="E236" s="23">
        <f>H236*3.2808399</f>
        <v>22.309711320000002</v>
      </c>
      <c r="F236" s="23">
        <f>I236*3.2808399</f>
        <v>27.887139150000003</v>
      </c>
      <c r="G236" s="17">
        <f t="shared" si="79"/>
        <v>622.15402397717025</v>
      </c>
      <c r="H236" s="37">
        <v>6.8</v>
      </c>
      <c r="I236" s="37">
        <v>8.5</v>
      </c>
      <c r="J236" s="37">
        <f t="shared" si="85"/>
        <v>57.8</v>
      </c>
      <c r="K236" s="12" t="s">
        <v>9</v>
      </c>
      <c r="L236" s="12" t="s">
        <v>9</v>
      </c>
      <c r="M236" s="12" t="s">
        <v>21</v>
      </c>
      <c r="N236" s="12" t="s">
        <v>9</v>
      </c>
      <c r="O236" s="12" t="s">
        <v>21</v>
      </c>
      <c r="P236" s="12" t="s">
        <v>21</v>
      </c>
      <c r="Q236" s="12" t="s">
        <v>21</v>
      </c>
      <c r="R236" s="74">
        <f>40*1.2</f>
        <v>48</v>
      </c>
      <c r="S236" s="71">
        <f>R236*8</f>
        <v>384</v>
      </c>
      <c r="T236" s="71">
        <f t="shared" si="87"/>
        <v>1920</v>
      </c>
      <c r="U236" s="69">
        <f t="shared" si="82"/>
        <v>0.83044982698961944</v>
      </c>
      <c r="V236" s="69">
        <f t="shared" si="83"/>
        <v>33.21799307958478</v>
      </c>
    </row>
    <row r="237" spans="1:22" x14ac:dyDescent="0.25">
      <c r="A237" s="6" t="s">
        <v>547</v>
      </c>
      <c r="B237" s="8" t="s">
        <v>747</v>
      </c>
      <c r="C237" s="12" t="str">
        <f t="shared" si="80"/>
        <v>Stratford Circus: C1</v>
      </c>
      <c r="D237" s="69">
        <f t="shared" si="81"/>
        <v>7.2581030947561853</v>
      </c>
      <c r="E237" s="13">
        <f>H237*3.2808399</f>
        <v>50.098425273000004</v>
      </c>
      <c r="F237" s="13">
        <f>I237*3.2808399</f>
        <v>39.074803209000002</v>
      </c>
      <c r="G237" s="14">
        <f t="shared" si="79"/>
        <v>1957.5861086232674</v>
      </c>
      <c r="H237" s="50">
        <v>15.27</v>
      </c>
      <c r="I237" s="50">
        <v>11.91</v>
      </c>
      <c r="J237" s="50">
        <f t="shared" si="85"/>
        <v>181.8657</v>
      </c>
      <c r="K237" s="8" t="s">
        <v>21</v>
      </c>
      <c r="L237" s="8" t="s">
        <v>21</v>
      </c>
      <c r="M237" s="8" t="s">
        <v>9</v>
      </c>
      <c r="N237" s="8" t="s">
        <v>9</v>
      </c>
      <c r="O237" s="8" t="s">
        <v>21</v>
      </c>
      <c r="P237" s="57" t="s">
        <v>21</v>
      </c>
      <c r="Q237" s="57" t="s">
        <v>21</v>
      </c>
      <c r="R237" s="71">
        <f>S237/8</f>
        <v>165</v>
      </c>
      <c r="S237" s="85">
        <f>1.2*1100</f>
        <v>1320</v>
      </c>
      <c r="T237" s="71">
        <f t="shared" si="87"/>
        <v>6600</v>
      </c>
      <c r="U237" s="69">
        <f t="shared" si="82"/>
        <v>0.90726288684452316</v>
      </c>
      <c r="V237" s="69">
        <f t="shared" si="83"/>
        <v>36.290515473780928</v>
      </c>
    </row>
    <row r="238" spans="1:22" x14ac:dyDescent="0.25">
      <c r="A238" s="12" t="s">
        <v>612</v>
      </c>
      <c r="B238" s="21" t="s">
        <v>102</v>
      </c>
      <c r="C238" s="12" t="str">
        <f t="shared" si="80"/>
        <v>Glasshill Studios: Studio 4</v>
      </c>
      <c r="D238" s="69">
        <f t="shared" si="81"/>
        <v>7.4528840662478579</v>
      </c>
      <c r="H238" s="51">
        <v>10.3</v>
      </c>
      <c r="I238" s="51">
        <v>6.8</v>
      </c>
      <c r="J238" s="37">
        <f t="shared" si="85"/>
        <v>70.040000000000006</v>
      </c>
      <c r="K238" s="23" t="s">
        <v>9</v>
      </c>
      <c r="L238" s="23" t="s">
        <v>21</v>
      </c>
      <c r="M238" s="23" t="s">
        <v>9</v>
      </c>
      <c r="N238" s="23" t="s">
        <v>21</v>
      </c>
      <c r="O238" s="23" t="s">
        <v>9</v>
      </c>
      <c r="P238" s="23" t="s">
        <v>9</v>
      </c>
      <c r="Q238" s="23" t="s">
        <v>9</v>
      </c>
      <c r="R238" s="71">
        <f>S238/8</f>
        <v>65.25</v>
      </c>
      <c r="S238" s="62">
        <v>522</v>
      </c>
      <c r="T238" s="62">
        <v>1946.3999999999999</v>
      </c>
      <c r="U238" s="69">
        <f t="shared" si="82"/>
        <v>0.93161050828098224</v>
      </c>
      <c r="V238" s="69">
        <f t="shared" si="83"/>
        <v>27.78983438035408</v>
      </c>
    </row>
    <row r="239" spans="1:22" x14ac:dyDescent="0.25">
      <c r="A239" s="21" t="s">
        <v>287</v>
      </c>
      <c r="B239" s="12" t="s">
        <v>38</v>
      </c>
      <c r="C239" s="12" t="str">
        <f t="shared" si="80"/>
        <v>Menier Chocolate Factory: Single space</v>
      </c>
      <c r="D239" s="69">
        <f t="shared" si="81"/>
        <v>7.6</v>
      </c>
      <c r="H239" s="37" t="s">
        <v>42</v>
      </c>
      <c r="I239" s="37" t="s">
        <v>42</v>
      </c>
      <c r="J239" s="37">
        <v>30</v>
      </c>
      <c r="K239" s="12" t="s">
        <v>9</v>
      </c>
      <c r="L239" s="12" t="s">
        <v>21</v>
      </c>
      <c r="M239" s="12" t="s">
        <v>21</v>
      </c>
      <c r="N239" s="12" t="s">
        <v>21</v>
      </c>
      <c r="O239" s="12" t="s">
        <v>21</v>
      </c>
      <c r="P239" s="12" t="s">
        <v>9</v>
      </c>
      <c r="Q239" s="12" t="s">
        <v>21</v>
      </c>
      <c r="R239" s="73">
        <f>S239/8</f>
        <v>28.5</v>
      </c>
      <c r="S239" s="73">
        <f>T239/5</f>
        <v>228</v>
      </c>
      <c r="T239" s="74">
        <f>950*1.2</f>
        <v>1140</v>
      </c>
      <c r="U239" s="69">
        <f t="shared" si="82"/>
        <v>0.95</v>
      </c>
      <c r="V239" s="69">
        <f t="shared" si="83"/>
        <v>38</v>
      </c>
    </row>
    <row r="240" spans="1:22" x14ac:dyDescent="0.25">
      <c r="A240" s="21" t="s">
        <v>81</v>
      </c>
      <c r="B240" s="12" t="s">
        <v>88</v>
      </c>
      <c r="C240" s="12" t="str">
        <f t="shared" si="80"/>
        <v>Artsadmin: Theatre</v>
      </c>
      <c r="D240" s="69">
        <f t="shared" si="81"/>
        <v>7.666666666666667</v>
      </c>
      <c r="E240" s="17">
        <f t="shared" ref="E240:F242" si="89">H240*3.2808399</f>
        <v>32.808399000000001</v>
      </c>
      <c r="F240" s="17">
        <f t="shared" si="89"/>
        <v>29.527559100000001</v>
      </c>
      <c r="G240" s="17">
        <f t="shared" ref="G240:G247" si="90">E240*F240</f>
        <v>968.75194044888099</v>
      </c>
      <c r="H240" s="37">
        <v>10</v>
      </c>
      <c r="I240" s="37">
        <v>9</v>
      </c>
      <c r="J240" s="37">
        <f t="shared" ref="J240:J253" si="91">H240*I240</f>
        <v>90</v>
      </c>
      <c r="K240" s="12" t="s">
        <v>9</v>
      </c>
      <c r="L240" s="12" t="s">
        <v>9</v>
      </c>
      <c r="M240" s="12" t="s">
        <v>9</v>
      </c>
      <c r="N240" s="12" t="s">
        <v>9</v>
      </c>
      <c r="O240" s="12" t="s">
        <v>21</v>
      </c>
      <c r="P240" s="12" t="s">
        <v>9</v>
      </c>
      <c r="Q240" s="12" t="s">
        <v>21</v>
      </c>
      <c r="R240" s="73">
        <f>S240/5</f>
        <v>138</v>
      </c>
      <c r="S240" s="74">
        <f>575*1.2</f>
        <v>690</v>
      </c>
      <c r="T240" s="74">
        <f>2300*1.2</f>
        <v>2760</v>
      </c>
      <c r="U240" s="69">
        <f t="shared" si="82"/>
        <v>1.5333333333333334</v>
      </c>
      <c r="V240" s="69">
        <f t="shared" si="83"/>
        <v>30.666666666666668</v>
      </c>
    </row>
    <row r="241" spans="1:22" x14ac:dyDescent="0.25">
      <c r="A241" s="6" t="s">
        <v>485</v>
      </c>
      <c r="B241" s="8" t="s">
        <v>152</v>
      </c>
      <c r="C241" s="12" t="str">
        <f t="shared" si="80"/>
        <v>Paddington Arts Centre: Green Room</v>
      </c>
      <c r="D241" s="69">
        <f t="shared" si="81"/>
        <v>7.68</v>
      </c>
      <c r="E241" s="13">
        <f t="shared" si="89"/>
        <v>24.606299249999999</v>
      </c>
      <c r="F241" s="13">
        <f t="shared" si="89"/>
        <v>12.303149625</v>
      </c>
      <c r="G241" s="14">
        <f t="shared" si="90"/>
        <v>302.73498139027527</v>
      </c>
      <c r="H241" s="50">
        <v>7.5</v>
      </c>
      <c r="I241" s="50">
        <v>3.75</v>
      </c>
      <c r="J241" s="50">
        <f t="shared" si="91"/>
        <v>28.125</v>
      </c>
      <c r="K241" s="8" t="s">
        <v>21</v>
      </c>
      <c r="L241" s="8" t="s">
        <v>21</v>
      </c>
      <c r="M241" s="8" t="s">
        <v>21</v>
      </c>
      <c r="N241" s="8" t="s">
        <v>21</v>
      </c>
      <c r="O241" s="8" t="s">
        <v>21</v>
      </c>
      <c r="P241" s="8" t="s">
        <v>21</v>
      </c>
      <c r="Q241" s="8" t="s">
        <v>21</v>
      </c>
      <c r="R241" s="62">
        <v>27</v>
      </c>
      <c r="S241" s="71">
        <f>R241*8</f>
        <v>216</v>
      </c>
      <c r="T241" s="71">
        <f>S241*5</f>
        <v>1080</v>
      </c>
      <c r="U241" s="69">
        <f t="shared" si="82"/>
        <v>0.96</v>
      </c>
      <c r="V241" s="69">
        <f t="shared" si="83"/>
        <v>38.4</v>
      </c>
    </row>
    <row r="242" spans="1:22" x14ac:dyDescent="0.25">
      <c r="A242" s="6" t="s">
        <v>408</v>
      </c>
      <c r="B242" s="25" t="s">
        <v>53</v>
      </c>
      <c r="C242" s="12" t="str">
        <f t="shared" si="80"/>
        <v>Theatro Technis: Rehearsal Studio</v>
      </c>
      <c r="D242" s="69">
        <f t="shared" si="81"/>
        <v>8</v>
      </c>
      <c r="E242" s="23">
        <f t="shared" si="89"/>
        <v>16.404199500000001</v>
      </c>
      <c r="F242" s="23">
        <f t="shared" si="89"/>
        <v>16.404199500000001</v>
      </c>
      <c r="G242" s="23">
        <f t="shared" si="90"/>
        <v>269.09776123580025</v>
      </c>
      <c r="H242" s="50">
        <v>5</v>
      </c>
      <c r="I242" s="50">
        <v>5</v>
      </c>
      <c r="J242" s="50">
        <f t="shared" si="91"/>
        <v>25</v>
      </c>
      <c r="K242" s="8" t="s">
        <v>21</v>
      </c>
      <c r="L242" s="8" t="s">
        <v>21</v>
      </c>
      <c r="M242" s="8" t="s">
        <v>21</v>
      </c>
      <c r="N242" s="8" t="s">
        <v>21</v>
      </c>
      <c r="O242" s="8" t="s">
        <v>21</v>
      </c>
      <c r="P242" s="8" t="s">
        <v>21</v>
      </c>
      <c r="Q242" s="8" t="s">
        <v>21</v>
      </c>
      <c r="R242" s="62">
        <v>25</v>
      </c>
      <c r="S242" s="71">
        <f>R242*8</f>
        <v>200</v>
      </c>
      <c r="T242" s="71">
        <f>S242*5</f>
        <v>1000</v>
      </c>
      <c r="U242" s="69">
        <f t="shared" si="82"/>
        <v>1</v>
      </c>
      <c r="V242" s="69">
        <f t="shared" si="83"/>
        <v>40</v>
      </c>
    </row>
    <row r="243" spans="1:22" x14ac:dyDescent="0.25">
      <c r="A243" s="6" t="s">
        <v>420</v>
      </c>
      <c r="B243" s="25" t="s">
        <v>592</v>
      </c>
      <c r="C243" s="12" t="str">
        <f t="shared" si="80"/>
        <v>Diorama Arts Studios: Academy Room</v>
      </c>
      <c r="D243" s="69">
        <f t="shared" si="81"/>
        <v>8.3333333333333339</v>
      </c>
      <c r="E243" s="13">
        <v>13</v>
      </c>
      <c r="F243" s="13">
        <v>19</v>
      </c>
      <c r="G243" s="14">
        <f t="shared" si="90"/>
        <v>247</v>
      </c>
      <c r="H243" s="50">
        <v>4</v>
      </c>
      <c r="I243" s="50">
        <v>6</v>
      </c>
      <c r="J243" s="50">
        <f t="shared" si="91"/>
        <v>24</v>
      </c>
      <c r="K243" s="8" t="s">
        <v>9</v>
      </c>
      <c r="L243" s="8" t="s">
        <v>21</v>
      </c>
      <c r="M243" s="8" t="s">
        <v>21</v>
      </c>
      <c r="N243" s="8" t="s">
        <v>21</v>
      </c>
      <c r="O243" s="8" t="s">
        <v>21</v>
      </c>
      <c r="P243" s="8" t="s">
        <v>21</v>
      </c>
      <c r="Q243" s="8" t="s">
        <v>21</v>
      </c>
      <c r="R243" s="62">
        <v>25</v>
      </c>
      <c r="S243" s="71">
        <f>R243*8</f>
        <v>200</v>
      </c>
      <c r="T243" s="71">
        <f>S243*5</f>
        <v>1000</v>
      </c>
      <c r="U243" s="69">
        <f t="shared" si="82"/>
        <v>1.0416666666666667</v>
      </c>
      <c r="V243" s="69">
        <f t="shared" si="83"/>
        <v>41.666666666666664</v>
      </c>
    </row>
    <row r="244" spans="1:22" x14ac:dyDescent="0.25">
      <c r="A244" s="6" t="s">
        <v>530</v>
      </c>
      <c r="B244" s="8" t="s">
        <v>165</v>
      </c>
      <c r="C244" s="12" t="str">
        <f t="shared" si="80"/>
        <v>St James' Church Piccadilly: Meeting Room</v>
      </c>
      <c r="D244" s="69">
        <f t="shared" si="81"/>
        <v>8.5333333333333332</v>
      </c>
      <c r="E244" s="13">
        <f t="shared" ref="E244:F246" si="92">H244*3.2808399</f>
        <v>24.606299249999999</v>
      </c>
      <c r="F244" s="13">
        <f t="shared" si="92"/>
        <v>16.404199500000001</v>
      </c>
      <c r="G244" s="14">
        <f t="shared" si="90"/>
        <v>403.64664185370037</v>
      </c>
      <c r="H244" s="50">
        <v>7.5</v>
      </c>
      <c r="I244" s="50">
        <v>5</v>
      </c>
      <c r="J244" s="50">
        <f t="shared" si="91"/>
        <v>37.5</v>
      </c>
      <c r="K244" s="8" t="s">
        <v>9</v>
      </c>
      <c r="L244" s="8" t="s">
        <v>21</v>
      </c>
      <c r="M244" s="8" t="s">
        <v>21</v>
      </c>
      <c r="N244" s="8" t="s">
        <v>21</v>
      </c>
      <c r="O244" s="8" t="s">
        <v>21</v>
      </c>
      <c r="P244" s="57" t="s">
        <v>21</v>
      </c>
      <c r="Q244" s="57" t="s">
        <v>21</v>
      </c>
      <c r="R244" s="85">
        <v>40</v>
      </c>
      <c r="S244" s="67">
        <f>R244*8</f>
        <v>320</v>
      </c>
      <c r="T244" s="71">
        <f>S244*5</f>
        <v>1600</v>
      </c>
      <c r="U244" s="69">
        <f t="shared" si="82"/>
        <v>1.0666666666666667</v>
      </c>
      <c r="V244" s="69">
        <f t="shared" si="83"/>
        <v>42.666666666666664</v>
      </c>
    </row>
    <row r="245" spans="1:22" x14ac:dyDescent="0.25">
      <c r="A245" s="21" t="s">
        <v>192</v>
      </c>
      <c r="B245" s="21" t="s">
        <v>538</v>
      </c>
      <c r="C245" s="12" t="str">
        <f t="shared" si="80"/>
        <v>Graeae Theatre Company: Creative Hub</v>
      </c>
      <c r="D245" s="69">
        <f t="shared" si="81"/>
        <v>8.5714285714285712</v>
      </c>
      <c r="E245" s="23">
        <f t="shared" si="92"/>
        <v>22.965879300000001</v>
      </c>
      <c r="F245" s="23">
        <f t="shared" si="92"/>
        <v>13.123359600000001</v>
      </c>
      <c r="G245" s="23">
        <f t="shared" si="90"/>
        <v>301.38949258409633</v>
      </c>
      <c r="H245" s="51">
        <v>7</v>
      </c>
      <c r="I245" s="51">
        <v>4</v>
      </c>
      <c r="J245" s="51">
        <f t="shared" si="91"/>
        <v>28</v>
      </c>
      <c r="K245" s="23" t="s">
        <v>9</v>
      </c>
      <c r="L245" s="23" t="s">
        <v>9</v>
      </c>
      <c r="M245" s="23" t="s">
        <v>21</v>
      </c>
      <c r="N245" s="23" t="s">
        <v>21</v>
      </c>
      <c r="O245" s="23" t="s">
        <v>21</v>
      </c>
      <c r="P245" s="23" t="s">
        <v>21</v>
      </c>
      <c r="Q245" s="23" t="s">
        <v>21</v>
      </c>
      <c r="R245" s="74">
        <f>1.2*39</f>
        <v>46.8</v>
      </c>
      <c r="S245" s="74">
        <f>1.2*200</f>
        <v>240</v>
      </c>
      <c r="T245" s="73">
        <f>S245*5</f>
        <v>1200</v>
      </c>
      <c r="U245" s="69">
        <f t="shared" si="82"/>
        <v>1.6714285714285713</v>
      </c>
      <c r="V245" s="69">
        <f t="shared" si="83"/>
        <v>42.857142857142854</v>
      </c>
    </row>
    <row r="246" spans="1:22" x14ac:dyDescent="0.25">
      <c r="A246" s="12" t="s">
        <v>153</v>
      </c>
      <c r="B246" s="21" t="s">
        <v>164</v>
      </c>
      <c r="C246" s="12" t="str">
        <f t="shared" ref="C246:C255" si="93">A246&amp;": "&amp;B246</f>
        <v>Danceworks: Studio 4 (Mini)</v>
      </c>
      <c r="D246" s="69">
        <f t="shared" ref="D246:D255" si="94">S246/J246</f>
        <v>8.8888888888888893</v>
      </c>
      <c r="E246" s="23">
        <f t="shared" si="92"/>
        <v>14.763779550000001</v>
      </c>
      <c r="F246" s="23">
        <f t="shared" si="92"/>
        <v>9.8425197000000004</v>
      </c>
      <c r="G246" s="17">
        <f t="shared" si="90"/>
        <v>145.31279106733214</v>
      </c>
      <c r="H246" s="51">
        <v>4.5</v>
      </c>
      <c r="I246" s="51">
        <v>3</v>
      </c>
      <c r="J246" s="37">
        <f t="shared" si="91"/>
        <v>13.5</v>
      </c>
      <c r="K246" s="23" t="s">
        <v>21</v>
      </c>
      <c r="L246" s="23" t="s">
        <v>21</v>
      </c>
      <c r="M246" s="23" t="s">
        <v>9</v>
      </c>
      <c r="N246" s="23" t="s">
        <v>21</v>
      </c>
      <c r="O246" s="23" t="s">
        <v>9</v>
      </c>
      <c r="P246" s="23" t="s">
        <v>21</v>
      </c>
      <c r="Q246" s="23" t="s">
        <v>9</v>
      </c>
      <c r="R246" s="74">
        <v>15</v>
      </c>
      <c r="S246" s="74">
        <v>120</v>
      </c>
      <c r="T246" s="74">
        <v>600</v>
      </c>
      <c r="U246" s="69">
        <f t="shared" ref="U246:U255" si="95">R246/J246</f>
        <v>1.1111111111111112</v>
      </c>
      <c r="V246" s="69">
        <f t="shared" ref="V246:V255" si="96">T246/J246</f>
        <v>44.444444444444443</v>
      </c>
    </row>
    <row r="247" spans="1:22" x14ac:dyDescent="0.25">
      <c r="A247" s="12" t="s">
        <v>44</v>
      </c>
      <c r="B247" s="12" t="s">
        <v>50</v>
      </c>
      <c r="C247" s="12" t="str">
        <f t="shared" si="93"/>
        <v>Actors Centre: Vocal &amp; Singing Studio</v>
      </c>
      <c r="D247" s="69">
        <f t="shared" si="94"/>
        <v>10</v>
      </c>
      <c r="E247" s="12">
        <v>10</v>
      </c>
      <c r="F247" s="12">
        <v>15</v>
      </c>
      <c r="G247" s="17">
        <f t="shared" si="90"/>
        <v>150</v>
      </c>
      <c r="H247" s="37">
        <v>3</v>
      </c>
      <c r="I247" s="37">
        <v>4.5</v>
      </c>
      <c r="J247" s="37">
        <f t="shared" si="91"/>
        <v>13.5</v>
      </c>
      <c r="K247" s="12" t="s">
        <v>9</v>
      </c>
      <c r="L247" s="12" t="s">
        <v>21</v>
      </c>
      <c r="M247" s="12" t="s">
        <v>21</v>
      </c>
      <c r="N247" s="12" t="s">
        <v>21</v>
      </c>
      <c r="O247" s="12" t="s">
        <v>21</v>
      </c>
      <c r="P247" s="12" t="s">
        <v>9</v>
      </c>
      <c r="Q247" s="12" t="s">
        <v>9</v>
      </c>
      <c r="R247" s="74">
        <v>22</v>
      </c>
      <c r="S247" s="74">
        <v>135</v>
      </c>
      <c r="T247" s="73">
        <f t="shared" ref="T247:T255" si="97">S247*5</f>
        <v>675</v>
      </c>
      <c r="U247" s="69">
        <f t="shared" si="95"/>
        <v>1.6296296296296295</v>
      </c>
      <c r="V247" s="69">
        <f t="shared" si="96"/>
        <v>50</v>
      </c>
    </row>
    <row r="248" spans="1:22" x14ac:dyDescent="0.25">
      <c r="A248" s="6" t="s">
        <v>472</v>
      </c>
      <c r="B248" s="8" t="s">
        <v>165</v>
      </c>
      <c r="C248" s="12" t="str">
        <f t="shared" si="93"/>
        <v>Brady Arts and Community Centre: Meeting Room</v>
      </c>
      <c r="D248" s="69">
        <f t="shared" si="94"/>
        <v>10.666666666666666</v>
      </c>
      <c r="E248" s="13"/>
      <c r="F248" s="13"/>
      <c r="G248" s="14"/>
      <c r="H248" s="50">
        <v>4.5</v>
      </c>
      <c r="I248" s="50">
        <v>2.5</v>
      </c>
      <c r="J248" s="50">
        <f t="shared" si="91"/>
        <v>11.25</v>
      </c>
      <c r="K248" s="8" t="s">
        <v>21</v>
      </c>
      <c r="L248" s="8" t="s">
        <v>21</v>
      </c>
      <c r="M248" s="8" t="s">
        <v>21</v>
      </c>
      <c r="N248" s="8" t="s">
        <v>21</v>
      </c>
      <c r="O248" s="8" t="s">
        <v>21</v>
      </c>
      <c r="P248" s="8" t="s">
        <v>21</v>
      </c>
      <c r="Q248" s="8" t="s">
        <v>21</v>
      </c>
      <c r="R248" s="62">
        <v>15</v>
      </c>
      <c r="S248" s="71">
        <f>R248*8</f>
        <v>120</v>
      </c>
      <c r="T248" s="71">
        <f t="shared" si="97"/>
        <v>600</v>
      </c>
      <c r="U248" s="69">
        <f t="shared" si="95"/>
        <v>1.3333333333333333</v>
      </c>
      <c r="V248" s="69">
        <f t="shared" si="96"/>
        <v>53.333333333333336</v>
      </c>
    </row>
    <row r="249" spans="1:22" x14ac:dyDescent="0.25">
      <c r="A249" s="6" t="s">
        <v>547</v>
      </c>
      <c r="B249" s="8" t="s">
        <v>748</v>
      </c>
      <c r="C249" s="12" t="str">
        <f t="shared" si="93"/>
        <v>Stratford Circus: C2</v>
      </c>
      <c r="D249" s="69">
        <f t="shared" si="94"/>
        <v>10.679611650485436</v>
      </c>
      <c r="E249" s="13">
        <f>H249*3.2808399</f>
        <v>33.792650970000004</v>
      </c>
      <c r="F249" s="13">
        <f>I249*3.2808399</f>
        <v>19.685039400000001</v>
      </c>
      <c r="G249" s="14">
        <f>E249*F249</f>
        <v>665.20966577489833</v>
      </c>
      <c r="H249" s="50">
        <v>10.3</v>
      </c>
      <c r="I249" s="50">
        <v>6</v>
      </c>
      <c r="J249" s="50">
        <f t="shared" si="91"/>
        <v>61.800000000000004</v>
      </c>
      <c r="K249" s="8" t="s">
        <v>21</v>
      </c>
      <c r="L249" s="8" t="s">
        <v>21</v>
      </c>
      <c r="M249" s="8" t="s">
        <v>9</v>
      </c>
      <c r="N249" s="8" t="s">
        <v>9</v>
      </c>
      <c r="O249" s="8" t="s">
        <v>21</v>
      </c>
      <c r="P249" s="57" t="s">
        <v>21</v>
      </c>
      <c r="Q249" s="57" t="s">
        <v>21</v>
      </c>
      <c r="R249" s="71">
        <f>S249/8</f>
        <v>82.5</v>
      </c>
      <c r="S249" s="85">
        <f>1.2*550</f>
        <v>660</v>
      </c>
      <c r="T249" s="71">
        <f t="shared" si="97"/>
        <v>3300</v>
      </c>
      <c r="U249" s="69">
        <f t="shared" si="95"/>
        <v>1.3349514563106795</v>
      </c>
      <c r="V249" s="69">
        <f t="shared" si="96"/>
        <v>53.398058252427184</v>
      </c>
    </row>
    <row r="250" spans="1:22" x14ac:dyDescent="0.25">
      <c r="A250" s="21" t="s">
        <v>148</v>
      </c>
      <c r="B250" s="21" t="s">
        <v>69</v>
      </c>
      <c r="C250" s="12" t="str">
        <f t="shared" si="93"/>
        <v>Dragon Hall: Purple Room</v>
      </c>
      <c r="D250" s="69">
        <f t="shared" si="94"/>
        <v>12.522361359570663</v>
      </c>
      <c r="E250" s="12">
        <v>17</v>
      </c>
      <c r="F250" s="12">
        <v>14.1</v>
      </c>
      <c r="G250" s="17">
        <f>E250*F250</f>
        <v>239.7</v>
      </c>
      <c r="H250" s="37">
        <v>5.2</v>
      </c>
      <c r="I250" s="37">
        <v>4.3</v>
      </c>
      <c r="J250" s="37">
        <f t="shared" si="91"/>
        <v>22.36</v>
      </c>
      <c r="K250" s="23" t="s">
        <v>9</v>
      </c>
      <c r="L250" s="23" t="s">
        <v>21</v>
      </c>
      <c r="M250" s="23" t="s">
        <v>9</v>
      </c>
      <c r="N250" s="23" t="s">
        <v>21</v>
      </c>
      <c r="O250" s="23" t="s">
        <v>21</v>
      </c>
      <c r="P250" s="23" t="s">
        <v>21</v>
      </c>
      <c r="Q250" s="23" t="s">
        <v>21</v>
      </c>
      <c r="R250" s="71">
        <f>S250/8</f>
        <v>35</v>
      </c>
      <c r="S250" s="74">
        <v>280</v>
      </c>
      <c r="T250" s="71">
        <f t="shared" si="97"/>
        <v>1400</v>
      </c>
      <c r="U250" s="69">
        <f t="shared" si="95"/>
        <v>1.5652951699463329</v>
      </c>
      <c r="V250" s="69">
        <f t="shared" si="96"/>
        <v>62.611806797853312</v>
      </c>
    </row>
    <row r="251" spans="1:22" x14ac:dyDescent="0.25">
      <c r="A251" s="6" t="s">
        <v>361</v>
      </c>
      <c r="B251" s="25" t="s">
        <v>383</v>
      </c>
      <c r="C251" s="12" t="str">
        <f t="shared" si="93"/>
        <v>RADA: Nancy Diguid Room</v>
      </c>
      <c r="D251" s="69">
        <f t="shared" si="94"/>
        <v>12.571428571428571</v>
      </c>
      <c r="E251" s="23">
        <f>H251*3.2808399</f>
        <v>22.965879300000001</v>
      </c>
      <c r="F251" s="23">
        <f>I251*3.2808399</f>
        <v>9.8425197000000004</v>
      </c>
      <c r="G251" s="23">
        <f>E251*F251</f>
        <v>226.04211943807223</v>
      </c>
      <c r="H251" s="50">
        <v>7</v>
      </c>
      <c r="I251" s="50">
        <v>3</v>
      </c>
      <c r="J251" s="50">
        <f t="shared" si="91"/>
        <v>21</v>
      </c>
      <c r="K251" s="8" t="s">
        <v>21</v>
      </c>
      <c r="L251" s="8" t="s">
        <v>21</v>
      </c>
      <c r="M251" s="8" t="s">
        <v>21</v>
      </c>
      <c r="N251" s="8" t="s">
        <v>21</v>
      </c>
      <c r="O251" s="8" t="s">
        <v>21</v>
      </c>
      <c r="P251" s="8" t="s">
        <v>21</v>
      </c>
      <c r="Q251" s="8" t="s">
        <v>21</v>
      </c>
      <c r="R251" s="62">
        <v>36</v>
      </c>
      <c r="S251" s="62">
        <v>264</v>
      </c>
      <c r="T251" s="71">
        <f t="shared" si="97"/>
        <v>1320</v>
      </c>
      <c r="U251" s="69">
        <f t="shared" si="95"/>
        <v>1.7142857142857142</v>
      </c>
      <c r="V251" s="69">
        <f t="shared" si="96"/>
        <v>62.857142857142854</v>
      </c>
    </row>
    <row r="252" spans="1:22" x14ac:dyDescent="0.25">
      <c r="A252" s="6" t="s">
        <v>420</v>
      </c>
      <c r="B252" s="25" t="s">
        <v>593</v>
      </c>
      <c r="C252" s="12" t="str">
        <f t="shared" si="93"/>
        <v>Diorama Arts Studios: Sage Room</v>
      </c>
      <c r="D252" s="69">
        <f t="shared" si="94"/>
        <v>15.238095238095237</v>
      </c>
      <c r="E252" s="13">
        <v>10.5</v>
      </c>
      <c r="F252" s="13">
        <v>10</v>
      </c>
      <c r="G252" s="14">
        <f>E252*F252</f>
        <v>105</v>
      </c>
      <c r="H252" s="50">
        <v>3.5</v>
      </c>
      <c r="I252" s="50">
        <v>3</v>
      </c>
      <c r="J252" s="50">
        <f t="shared" si="91"/>
        <v>10.5</v>
      </c>
      <c r="K252" s="8" t="s">
        <v>9</v>
      </c>
      <c r="L252" s="8" t="s">
        <v>21</v>
      </c>
      <c r="M252" s="8" t="s">
        <v>21</v>
      </c>
      <c r="N252" s="8" t="s">
        <v>21</v>
      </c>
      <c r="O252" s="8" t="s">
        <v>21</v>
      </c>
      <c r="P252" s="8" t="s">
        <v>21</v>
      </c>
      <c r="Q252" s="8" t="s">
        <v>21</v>
      </c>
      <c r="R252" s="62">
        <v>20</v>
      </c>
      <c r="S252" s="71">
        <f>R252*8</f>
        <v>160</v>
      </c>
      <c r="T252" s="71">
        <f t="shared" si="97"/>
        <v>800</v>
      </c>
      <c r="U252" s="69">
        <f t="shared" si="95"/>
        <v>1.9047619047619047</v>
      </c>
      <c r="V252" s="69">
        <f t="shared" si="96"/>
        <v>76.19047619047619</v>
      </c>
    </row>
    <row r="253" spans="1:22" x14ac:dyDescent="0.25">
      <c r="A253" s="6" t="s">
        <v>361</v>
      </c>
      <c r="B253" s="25" t="s">
        <v>382</v>
      </c>
      <c r="C253" s="12" t="str">
        <f t="shared" si="93"/>
        <v>RADA: Room 4</v>
      </c>
      <c r="D253" s="69">
        <f t="shared" si="94"/>
        <v>18.5</v>
      </c>
      <c r="E253" s="23">
        <f>H253*3.2808399</f>
        <v>13.123359600000001</v>
      </c>
      <c r="F253" s="23">
        <f>I253*3.2808399</f>
        <v>9.8425197000000004</v>
      </c>
      <c r="G253" s="23">
        <f>E253*F253</f>
        <v>129.16692539318413</v>
      </c>
      <c r="H253" s="50">
        <v>4</v>
      </c>
      <c r="I253" s="50">
        <v>3</v>
      </c>
      <c r="J253" s="50">
        <f t="shared" si="91"/>
        <v>12</v>
      </c>
      <c r="K253" s="8" t="s">
        <v>21</v>
      </c>
      <c r="L253" s="8" t="s">
        <v>21</v>
      </c>
      <c r="M253" s="8" t="s">
        <v>21</v>
      </c>
      <c r="N253" s="8" t="s">
        <v>21</v>
      </c>
      <c r="O253" s="8" t="s">
        <v>21</v>
      </c>
      <c r="P253" s="8" t="s">
        <v>21</v>
      </c>
      <c r="Q253" s="8" t="s">
        <v>21</v>
      </c>
      <c r="R253" s="62">
        <v>30</v>
      </c>
      <c r="S253" s="62">
        <v>222</v>
      </c>
      <c r="T253" s="71">
        <f t="shared" si="97"/>
        <v>1110</v>
      </c>
      <c r="U253" s="69">
        <f t="shared" si="95"/>
        <v>2.5</v>
      </c>
      <c r="V253" s="69">
        <f t="shared" si="96"/>
        <v>92.5</v>
      </c>
    </row>
    <row r="254" spans="1:22" s="8" customFormat="1" x14ac:dyDescent="0.25">
      <c r="A254" s="21" t="s">
        <v>595</v>
      </c>
      <c r="B254" s="21" t="s">
        <v>602</v>
      </c>
      <c r="C254" s="21" t="str">
        <f t="shared" si="93"/>
        <v xml:space="preserve">Carousel Spaces: Downstairs  </v>
      </c>
      <c r="D254" s="69">
        <f t="shared" si="94"/>
        <v>22.388059701492537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>S254/8</f>
        <v>375</v>
      </c>
      <c r="S254" s="74">
        <v>3000</v>
      </c>
      <c r="T254" s="73">
        <f t="shared" si="97"/>
        <v>15000</v>
      </c>
      <c r="U254" s="69">
        <f t="shared" si="95"/>
        <v>2.7985074626865671</v>
      </c>
      <c r="V254" s="69">
        <f t="shared" si="96"/>
        <v>111.94029850746269</v>
      </c>
    </row>
    <row r="255" spans="1:22" s="8" customFormat="1" x14ac:dyDescent="0.25">
      <c r="A255" s="21" t="s">
        <v>595</v>
      </c>
      <c r="B255" s="21" t="s">
        <v>601</v>
      </c>
      <c r="C255" s="21" t="str">
        <f t="shared" si="93"/>
        <v xml:space="preserve">Carousel Spaces: Upstairs  </v>
      </c>
      <c r="D255" s="69">
        <f t="shared" si="94"/>
        <v>22.5</v>
      </c>
      <c r="E255" s="23" t="s">
        <v>574</v>
      </c>
      <c r="F255" s="23" t="s">
        <v>574</v>
      </c>
      <c r="G255" s="23">
        <v>861</v>
      </c>
      <c r="H255" s="51" t="s">
        <v>574</v>
      </c>
      <c r="I255" s="51" t="s">
        <v>574</v>
      </c>
      <c r="J255" s="51">
        <v>80</v>
      </c>
      <c r="K255" s="21" t="s">
        <v>9</v>
      </c>
      <c r="L255" s="21" t="s">
        <v>9</v>
      </c>
      <c r="M255" s="21" t="s">
        <v>9</v>
      </c>
      <c r="N255" s="21" t="s">
        <v>9</v>
      </c>
      <c r="O255" s="21" t="s">
        <v>21</v>
      </c>
      <c r="P255" s="21" t="s">
        <v>21</v>
      </c>
      <c r="Q255" s="21" t="s">
        <v>21</v>
      </c>
      <c r="R255" s="73">
        <f>S255/8</f>
        <v>225</v>
      </c>
      <c r="S255" s="74">
        <v>1800</v>
      </c>
      <c r="T255" s="73">
        <f t="shared" si="97"/>
        <v>9000</v>
      </c>
      <c r="U255" s="69">
        <f t="shared" si="95"/>
        <v>2.8125</v>
      </c>
      <c r="V255" s="69">
        <f t="shared" si="96"/>
        <v>112.5</v>
      </c>
    </row>
    <row r="256" spans="1:22" s="8" customFormat="1" x14ac:dyDescent="0.25">
      <c r="C256" s="12"/>
      <c r="D256" s="72"/>
      <c r="G256" s="14"/>
      <c r="H256" s="50"/>
      <c r="I256" s="50"/>
      <c r="J256" s="50"/>
      <c r="Q256" s="8" t="s">
        <v>755</v>
      </c>
      <c r="R256" s="86">
        <f>COUNT(R9:R255)</f>
        <v>247</v>
      </c>
      <c r="S256" s="72"/>
      <c r="T256" s="72"/>
      <c r="U256" s="72"/>
      <c r="V256" s="72"/>
    </row>
    <row r="257" spans="1:22" s="8" customFormat="1" x14ac:dyDescent="0.25">
      <c r="A257" s="25"/>
      <c r="C257" s="12"/>
      <c r="D257" s="72"/>
      <c r="G257" s="14"/>
      <c r="H257" s="50"/>
      <c r="I257" s="50"/>
      <c r="J257" s="50"/>
      <c r="Q257" s="25"/>
      <c r="R257" s="72"/>
      <c r="S257" s="72"/>
      <c r="T257" s="72"/>
      <c r="U257" s="72"/>
      <c r="V257" s="72"/>
    </row>
    <row r="258" spans="1:22" s="8" customFormat="1" x14ac:dyDescent="0.25">
      <c r="D258" s="72"/>
      <c r="G258" s="14"/>
      <c r="H258" s="50"/>
      <c r="I258" s="50"/>
      <c r="J258" s="50"/>
      <c r="Q258" s="25"/>
      <c r="R258" s="72"/>
      <c r="S258" s="72"/>
      <c r="T258" s="72"/>
      <c r="U258" s="72"/>
      <c r="V258" s="72"/>
    </row>
    <row r="259" spans="1:22" s="8" customFormat="1" x14ac:dyDescent="0.25">
      <c r="D259" s="72"/>
      <c r="G259" s="14"/>
      <c r="H259" s="50"/>
      <c r="I259" s="50"/>
      <c r="J259" s="50"/>
      <c r="R259" s="72"/>
      <c r="S259" s="72"/>
      <c r="T259" s="72"/>
      <c r="U259" s="72"/>
      <c r="V259" s="72"/>
    </row>
    <row r="260" spans="1:22" s="8" customFormat="1" x14ac:dyDescent="0.25">
      <c r="D260" s="72"/>
      <c r="G260" s="14"/>
      <c r="H260" s="50"/>
      <c r="I260" s="50"/>
      <c r="J260" s="50"/>
      <c r="R260" s="72"/>
      <c r="S260" s="72"/>
      <c r="T260" s="72"/>
      <c r="U260" s="72"/>
      <c r="V260" s="72"/>
    </row>
    <row r="261" spans="1:22" s="8" customFormat="1" x14ac:dyDescent="0.25">
      <c r="D261" s="72"/>
      <c r="G261" s="14"/>
      <c r="H261" s="50"/>
      <c r="I261" s="50"/>
      <c r="J261" s="50"/>
      <c r="R261" s="72"/>
      <c r="S261" s="72"/>
      <c r="T261" s="72"/>
      <c r="U261" s="72"/>
      <c r="V261" s="72"/>
    </row>
    <row r="262" spans="1:22" s="8" customFormat="1" x14ac:dyDescent="0.25">
      <c r="D262" s="72"/>
      <c r="G262" s="14"/>
      <c r="H262" s="50"/>
      <c r="I262" s="50"/>
      <c r="J262" s="50"/>
      <c r="R262" s="72"/>
      <c r="S262" s="72"/>
      <c r="T262" s="72"/>
      <c r="U262" s="72"/>
      <c r="V262" s="72"/>
    </row>
    <row r="263" spans="1:22" s="8" customFormat="1" x14ac:dyDescent="0.25">
      <c r="D263" s="72"/>
      <c r="G263" s="14"/>
      <c r="H263" s="50"/>
      <c r="I263" s="50"/>
      <c r="J263" s="50"/>
      <c r="R263" s="72"/>
      <c r="S263" s="72"/>
      <c r="T263" s="72"/>
      <c r="U263" s="72"/>
      <c r="V263" s="72"/>
    </row>
    <row r="264" spans="1:22" s="8" customFormat="1" x14ac:dyDescent="0.25">
      <c r="D264" s="72"/>
      <c r="G264" s="14"/>
      <c r="H264" s="50"/>
      <c r="I264" s="50"/>
      <c r="J264" s="50"/>
      <c r="R264" s="72"/>
      <c r="S264" s="72"/>
      <c r="T264" s="72"/>
      <c r="U264" s="72"/>
      <c r="V264" s="72"/>
    </row>
    <row r="265" spans="1:22" s="8" customFormat="1" x14ac:dyDescent="0.25">
      <c r="D265" s="72"/>
      <c r="G265" s="14"/>
      <c r="H265" s="50"/>
      <c r="I265" s="50"/>
      <c r="J265" s="50"/>
      <c r="R265" s="72"/>
      <c r="S265" s="72"/>
      <c r="T265" s="72"/>
      <c r="U265" s="72"/>
      <c r="V265" s="72"/>
    </row>
    <row r="266" spans="1:22" s="8" customFormat="1" x14ac:dyDescent="0.25">
      <c r="D266" s="72"/>
      <c r="G266" s="14"/>
      <c r="H266" s="50"/>
      <c r="I266" s="50"/>
      <c r="J266" s="50"/>
      <c r="R266" s="72"/>
      <c r="S266" s="72"/>
      <c r="T266" s="72"/>
      <c r="U266" s="72"/>
      <c r="V266" s="72"/>
    </row>
    <row r="267" spans="1:22" s="8" customFormat="1" x14ac:dyDescent="0.25">
      <c r="D267" s="72"/>
      <c r="G267" s="14"/>
      <c r="H267" s="50"/>
      <c r="I267" s="50"/>
      <c r="J267" s="50"/>
      <c r="R267" s="72"/>
      <c r="S267" s="72"/>
      <c r="T267" s="72"/>
      <c r="U267" s="72"/>
      <c r="V267" s="72"/>
    </row>
    <row r="268" spans="1:22" s="8" customFormat="1" x14ac:dyDescent="0.25">
      <c r="D268" s="72"/>
      <c r="G268" s="14"/>
      <c r="H268" s="50"/>
      <c r="I268" s="50"/>
      <c r="J268" s="50"/>
      <c r="R268" s="72"/>
      <c r="S268" s="72"/>
      <c r="T268" s="72"/>
      <c r="U268" s="72"/>
      <c r="V268" s="72"/>
    </row>
    <row r="269" spans="1:22" s="8" customFormat="1" x14ac:dyDescent="0.25">
      <c r="D269" s="72"/>
      <c r="G269" s="14"/>
      <c r="H269" s="50"/>
      <c r="I269" s="50"/>
      <c r="J269" s="50"/>
      <c r="R269" s="72"/>
      <c r="S269" s="72"/>
      <c r="T269" s="72"/>
      <c r="U269" s="72"/>
      <c r="V269" s="72"/>
    </row>
    <row r="270" spans="1:22" s="8" customFormat="1" x14ac:dyDescent="0.25">
      <c r="D270" s="72"/>
      <c r="G270" s="14"/>
      <c r="H270" s="50"/>
      <c r="I270" s="50"/>
      <c r="J270" s="50"/>
      <c r="R270" s="72"/>
      <c r="S270" s="72"/>
      <c r="T270" s="72"/>
      <c r="U270" s="72"/>
      <c r="V270" s="72"/>
    </row>
    <row r="271" spans="1:22" s="8" customFormat="1" x14ac:dyDescent="0.25">
      <c r="D271" s="72"/>
      <c r="G271" s="14"/>
      <c r="H271" s="50"/>
      <c r="I271" s="50"/>
      <c r="J271" s="50"/>
      <c r="R271" s="72"/>
      <c r="S271" s="72"/>
      <c r="T271" s="72"/>
      <c r="U271" s="72"/>
      <c r="V271" s="72"/>
    </row>
    <row r="272" spans="1:22" s="8" customFormat="1" x14ac:dyDescent="0.25">
      <c r="D272" s="72"/>
      <c r="G272" s="14"/>
      <c r="H272" s="50"/>
      <c r="I272" s="50"/>
      <c r="J272" s="50"/>
      <c r="R272" s="72"/>
      <c r="S272" s="72"/>
      <c r="T272" s="72"/>
      <c r="U272" s="72"/>
      <c r="V272" s="72"/>
    </row>
    <row r="273" spans="4:22" s="8" customFormat="1" x14ac:dyDescent="0.25">
      <c r="D273" s="72"/>
      <c r="G273" s="14"/>
      <c r="H273" s="50"/>
      <c r="I273" s="50"/>
      <c r="J273" s="50"/>
      <c r="R273" s="72"/>
      <c r="S273" s="72"/>
      <c r="T273" s="72"/>
      <c r="U273" s="72"/>
      <c r="V273" s="72"/>
    </row>
    <row r="274" spans="4:22" s="8" customFormat="1" x14ac:dyDescent="0.25">
      <c r="D274" s="72"/>
      <c r="G274" s="14"/>
      <c r="H274" s="50"/>
      <c r="I274" s="50"/>
      <c r="J274" s="50"/>
      <c r="R274" s="72"/>
      <c r="S274" s="72"/>
      <c r="T274" s="72"/>
      <c r="U274" s="72"/>
      <c r="V274" s="72"/>
    </row>
    <row r="275" spans="4:22" s="8" customFormat="1" x14ac:dyDescent="0.25">
      <c r="D275" s="72"/>
      <c r="G275" s="14"/>
      <c r="H275" s="50"/>
      <c r="I275" s="50"/>
      <c r="J275" s="50"/>
      <c r="R275" s="72"/>
      <c r="S275" s="72"/>
      <c r="T275" s="72"/>
      <c r="U275" s="72"/>
      <c r="V275" s="72"/>
    </row>
    <row r="276" spans="4:22" s="8" customFormat="1" x14ac:dyDescent="0.25">
      <c r="D276" s="72"/>
      <c r="G276" s="14"/>
      <c r="H276" s="50"/>
      <c r="I276" s="50"/>
      <c r="J276" s="50"/>
      <c r="R276" s="72"/>
      <c r="S276" s="72"/>
      <c r="T276" s="72"/>
      <c r="U276" s="72"/>
      <c r="V276" s="72"/>
    </row>
    <row r="277" spans="4:22" s="8" customFormat="1" x14ac:dyDescent="0.25">
      <c r="D277" s="72"/>
      <c r="G277" s="14"/>
      <c r="H277" s="50"/>
      <c r="I277" s="50"/>
      <c r="J277" s="50"/>
      <c r="R277" s="72"/>
      <c r="S277" s="72"/>
      <c r="T277" s="72"/>
      <c r="U277" s="72"/>
      <c r="V277" s="72"/>
    </row>
    <row r="278" spans="4:22" s="8" customFormat="1" x14ac:dyDescent="0.25">
      <c r="D278" s="72"/>
      <c r="G278" s="14"/>
      <c r="H278" s="50"/>
      <c r="I278" s="50"/>
      <c r="J278" s="50"/>
      <c r="R278" s="72"/>
      <c r="S278" s="72"/>
      <c r="T278" s="72"/>
      <c r="U278" s="72"/>
      <c r="V278" s="72"/>
    </row>
    <row r="279" spans="4:22" s="8" customFormat="1" x14ac:dyDescent="0.25">
      <c r="D279" s="72"/>
      <c r="G279" s="14"/>
      <c r="H279" s="50"/>
      <c r="I279" s="50"/>
      <c r="J279" s="50"/>
      <c r="R279" s="72"/>
      <c r="S279" s="72"/>
      <c r="T279" s="72"/>
      <c r="U279" s="72"/>
      <c r="V279" s="72"/>
    </row>
    <row r="280" spans="4:22" s="8" customFormat="1" x14ac:dyDescent="0.25">
      <c r="D280" s="72"/>
      <c r="G280" s="14"/>
      <c r="H280" s="50"/>
      <c r="I280" s="50"/>
      <c r="J280" s="50"/>
      <c r="R280" s="72"/>
      <c r="S280" s="72"/>
      <c r="T280" s="72"/>
      <c r="U280" s="72"/>
      <c r="V280" s="72"/>
    </row>
    <row r="281" spans="4:22" s="8" customFormat="1" x14ac:dyDescent="0.25">
      <c r="D281" s="72"/>
      <c r="G281" s="14"/>
      <c r="H281" s="50"/>
      <c r="I281" s="50"/>
      <c r="J281" s="50"/>
      <c r="R281" s="72"/>
      <c r="S281" s="72"/>
      <c r="T281" s="72"/>
      <c r="U281" s="72"/>
      <c r="V281" s="72"/>
    </row>
    <row r="282" spans="4:22" s="8" customFormat="1" x14ac:dyDescent="0.25">
      <c r="D282" s="72"/>
      <c r="G282" s="14"/>
      <c r="H282" s="50"/>
      <c r="I282" s="50"/>
      <c r="J282" s="50"/>
      <c r="R282" s="72"/>
      <c r="S282" s="72"/>
      <c r="T282" s="72"/>
      <c r="U282" s="72"/>
      <c r="V282" s="72"/>
    </row>
    <row r="283" spans="4:22" s="8" customFormat="1" x14ac:dyDescent="0.25">
      <c r="D283" s="72"/>
      <c r="G283" s="14"/>
      <c r="H283" s="50"/>
      <c r="I283" s="50"/>
      <c r="J283" s="50"/>
      <c r="R283" s="72"/>
      <c r="S283" s="72"/>
      <c r="T283" s="72"/>
      <c r="U283" s="72"/>
      <c r="V283" s="72"/>
    </row>
    <row r="284" spans="4:22" s="8" customFormat="1" x14ac:dyDescent="0.25">
      <c r="D284" s="72"/>
      <c r="G284" s="14"/>
      <c r="H284" s="50"/>
      <c r="I284" s="50"/>
      <c r="J284" s="50"/>
      <c r="R284" s="72"/>
      <c r="S284" s="72"/>
      <c r="T284" s="72"/>
      <c r="U284" s="72"/>
      <c r="V284" s="72"/>
    </row>
    <row r="285" spans="4:22" s="8" customFormat="1" x14ac:dyDescent="0.25">
      <c r="D285" s="72"/>
      <c r="G285" s="14"/>
      <c r="H285" s="50"/>
      <c r="I285" s="50"/>
      <c r="J285" s="50"/>
      <c r="R285" s="72"/>
      <c r="S285" s="72"/>
      <c r="T285" s="72"/>
      <c r="U285" s="72"/>
      <c r="V285" s="72"/>
    </row>
    <row r="286" spans="4:22" s="8" customFormat="1" x14ac:dyDescent="0.25">
      <c r="D286" s="72"/>
      <c r="G286" s="14"/>
      <c r="H286" s="50"/>
      <c r="I286" s="50"/>
      <c r="J286" s="50"/>
      <c r="R286" s="72"/>
      <c r="S286" s="72"/>
      <c r="T286" s="72"/>
      <c r="U286" s="72"/>
      <c r="V286" s="72"/>
    </row>
    <row r="287" spans="4:22" s="8" customFormat="1" x14ac:dyDescent="0.25">
      <c r="D287" s="72"/>
      <c r="G287" s="14"/>
      <c r="H287" s="50"/>
      <c r="I287" s="50"/>
      <c r="J287" s="50"/>
      <c r="R287" s="72"/>
      <c r="S287" s="72"/>
      <c r="T287" s="72"/>
      <c r="U287" s="72"/>
      <c r="V287" s="72"/>
    </row>
    <row r="288" spans="4:22" s="8" customFormat="1" x14ac:dyDescent="0.25">
      <c r="D288" s="72"/>
      <c r="G288" s="14"/>
      <c r="H288" s="50"/>
      <c r="I288" s="50"/>
      <c r="J288" s="50"/>
      <c r="R288" s="72"/>
      <c r="S288" s="72"/>
      <c r="T288" s="72"/>
      <c r="U288" s="72"/>
      <c r="V288" s="72"/>
    </row>
    <row r="289" spans="4:22" s="8" customFormat="1" x14ac:dyDescent="0.25">
      <c r="D289" s="72"/>
      <c r="G289" s="14"/>
      <c r="H289" s="50"/>
      <c r="I289" s="50"/>
      <c r="J289" s="50"/>
      <c r="R289" s="72"/>
      <c r="S289" s="72"/>
      <c r="T289" s="72"/>
      <c r="U289" s="72"/>
      <c r="V289" s="72"/>
    </row>
    <row r="290" spans="4:22" s="8" customFormat="1" x14ac:dyDescent="0.25">
      <c r="D290" s="72"/>
      <c r="G290" s="14"/>
      <c r="H290" s="50"/>
      <c r="I290" s="50"/>
      <c r="J290" s="50"/>
      <c r="R290" s="72"/>
      <c r="S290" s="72"/>
      <c r="T290" s="72"/>
      <c r="U290" s="72"/>
      <c r="V290" s="72"/>
    </row>
    <row r="291" spans="4:22" s="8" customFormat="1" x14ac:dyDescent="0.25">
      <c r="D291" s="72"/>
      <c r="G291" s="14"/>
      <c r="H291" s="50"/>
      <c r="I291" s="50"/>
      <c r="J291" s="50"/>
      <c r="R291" s="72"/>
      <c r="S291" s="72"/>
      <c r="T291" s="72"/>
      <c r="U291" s="72"/>
      <c r="V291" s="72"/>
    </row>
    <row r="292" spans="4:22" s="8" customFormat="1" x14ac:dyDescent="0.25">
      <c r="D292" s="72"/>
      <c r="G292" s="14"/>
      <c r="H292" s="50"/>
      <c r="I292" s="50"/>
      <c r="J292" s="50"/>
      <c r="R292" s="72"/>
      <c r="S292" s="72"/>
      <c r="T292" s="72"/>
      <c r="U292" s="72"/>
      <c r="V292" s="72"/>
    </row>
    <row r="293" spans="4:22" s="8" customFormat="1" x14ac:dyDescent="0.25">
      <c r="D293" s="72"/>
      <c r="G293" s="14"/>
      <c r="H293" s="50"/>
      <c r="I293" s="50"/>
      <c r="J293" s="50"/>
      <c r="R293" s="72"/>
      <c r="S293" s="72"/>
      <c r="T293" s="72"/>
      <c r="U293" s="72"/>
      <c r="V293" s="72"/>
    </row>
    <row r="294" spans="4:22" s="8" customFormat="1" x14ac:dyDescent="0.25">
      <c r="D294" s="72"/>
      <c r="G294" s="14"/>
      <c r="H294" s="50"/>
      <c r="I294" s="50"/>
      <c r="J294" s="50"/>
      <c r="R294" s="72"/>
      <c r="S294" s="72"/>
      <c r="T294" s="72"/>
      <c r="U294" s="72"/>
      <c r="V294" s="72"/>
    </row>
    <row r="295" spans="4:22" s="8" customFormat="1" x14ac:dyDescent="0.25">
      <c r="D295" s="72"/>
      <c r="G295" s="14"/>
      <c r="H295" s="50"/>
      <c r="I295" s="50"/>
      <c r="J295" s="50"/>
      <c r="R295" s="72"/>
      <c r="S295" s="72"/>
      <c r="T295" s="72"/>
      <c r="U295" s="72"/>
      <c r="V295" s="72"/>
    </row>
    <row r="296" spans="4:22" s="8" customFormat="1" x14ac:dyDescent="0.25">
      <c r="D296" s="72"/>
      <c r="G296" s="14"/>
      <c r="H296" s="50"/>
      <c r="I296" s="50"/>
      <c r="J296" s="50"/>
      <c r="R296" s="72"/>
      <c r="S296" s="72"/>
      <c r="T296" s="72"/>
      <c r="U296" s="72"/>
      <c r="V296" s="72"/>
    </row>
    <row r="297" spans="4:22" s="8" customFormat="1" x14ac:dyDescent="0.25">
      <c r="D297" s="72"/>
      <c r="G297" s="14"/>
      <c r="H297" s="50"/>
      <c r="I297" s="50"/>
      <c r="J297" s="50"/>
      <c r="R297" s="72"/>
      <c r="S297" s="72"/>
      <c r="T297" s="72"/>
      <c r="U297" s="72"/>
      <c r="V297" s="72"/>
    </row>
    <row r="298" spans="4:22" s="8" customFormat="1" x14ac:dyDescent="0.25">
      <c r="D298" s="72"/>
      <c r="G298" s="14"/>
      <c r="H298" s="50"/>
      <c r="I298" s="50"/>
      <c r="J298" s="50"/>
      <c r="R298" s="72"/>
      <c r="S298" s="72"/>
      <c r="T298" s="72"/>
      <c r="U298" s="72"/>
      <c r="V298" s="72"/>
    </row>
  </sheetData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D1048576"/>
    </sheetView>
  </sheetViews>
  <sheetFormatPr defaultColWidth="10.875" defaultRowHeight="15.75" x14ac:dyDescent="0.25"/>
  <cols>
    <col min="1" max="1" width="41" style="12" customWidth="1"/>
    <col min="2" max="2" width="28.125" style="12" customWidth="1"/>
    <col min="3" max="3" width="56.5" style="12" customWidth="1"/>
    <col min="4" max="4" width="26.875" style="88" customWidth="1"/>
    <col min="5" max="6" width="26.875" style="12" customWidth="1"/>
    <col min="7" max="7" width="26.875" style="17" customWidth="1"/>
    <col min="8" max="10" width="26.875" style="37" customWidth="1"/>
    <col min="11" max="17" width="26.875" style="12" customWidth="1"/>
    <col min="18" max="22" width="26.875" style="88" customWidth="1"/>
    <col min="23" max="16384" width="10.875" style="12"/>
  </cols>
  <sheetData>
    <row r="1" spans="1:22" s="2" customFormat="1" x14ac:dyDescent="0.25">
      <c r="A1" s="2" t="s">
        <v>0</v>
      </c>
      <c r="B1" s="2" t="s">
        <v>188</v>
      </c>
      <c r="C1" s="2" t="s">
        <v>539</v>
      </c>
      <c r="D1" s="58" t="s">
        <v>753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571</v>
      </c>
      <c r="T1" s="58" t="s">
        <v>572</v>
      </c>
      <c r="U1" s="58" t="s">
        <v>784</v>
      </c>
      <c r="V1" s="58" t="s">
        <v>752</v>
      </c>
    </row>
    <row r="2" spans="1:22" s="25" customFormat="1" x14ac:dyDescent="0.25">
      <c r="A2" s="6" t="s">
        <v>710</v>
      </c>
      <c r="B2" s="25" t="s">
        <v>716</v>
      </c>
      <c r="C2" s="12" t="str">
        <f t="shared" ref="C2:C42" si="0">A2&amp;": "&amp;B2</f>
        <v>Royal Academy of Dance: Ashton</v>
      </c>
      <c r="D2" s="69">
        <f t="shared" ref="D2:D42" si="1">T2/J2</f>
        <v>1.0105263157894737</v>
      </c>
      <c r="E2" s="23">
        <f>H2*3.2808399</f>
        <v>124.6719162</v>
      </c>
      <c r="F2" s="23">
        <f>I2*3.2808399</f>
        <v>164.04199500000001</v>
      </c>
      <c r="G2" s="23">
        <f>E2*F2</f>
        <v>20451.429853920821</v>
      </c>
      <c r="H2" s="50">
        <v>38</v>
      </c>
      <c r="I2" s="50">
        <v>50</v>
      </c>
      <c r="J2" s="50">
        <f t="shared" ref="J2:J24" si="2">H2*I2</f>
        <v>1900</v>
      </c>
      <c r="K2" s="25" t="s">
        <v>9</v>
      </c>
      <c r="L2" s="25" t="s">
        <v>9</v>
      </c>
      <c r="M2" s="25" t="s">
        <v>9</v>
      </c>
      <c r="N2" s="25" t="s">
        <v>21</v>
      </c>
      <c r="O2" s="25" t="s">
        <v>9</v>
      </c>
      <c r="P2" s="25" t="s">
        <v>21</v>
      </c>
      <c r="Q2" s="25" t="s">
        <v>9</v>
      </c>
      <c r="R2" s="62">
        <v>48</v>
      </c>
      <c r="S2" s="71">
        <f>R2*8</f>
        <v>384</v>
      </c>
      <c r="T2" s="71">
        <f>S2*5</f>
        <v>1920</v>
      </c>
      <c r="U2" s="69">
        <f t="shared" ref="U2:U42" si="3">R2/J2</f>
        <v>2.5263157894736842E-2</v>
      </c>
      <c r="V2" s="69">
        <f t="shared" ref="V2:V42" si="4">S2/J2</f>
        <v>0.20210526315789473</v>
      </c>
    </row>
    <row r="3" spans="1:22" s="25" customFormat="1" x14ac:dyDescent="0.25">
      <c r="A3" s="6" t="s">
        <v>449</v>
      </c>
      <c r="B3" s="25" t="s">
        <v>453</v>
      </c>
      <c r="C3" s="12" t="str">
        <f t="shared" si="0"/>
        <v>Kobi Nazrul Centre: Main Space</v>
      </c>
      <c r="D3" s="69">
        <f t="shared" si="1"/>
        <v>2.6041666666666665</v>
      </c>
      <c r="E3" s="12"/>
      <c r="F3" s="12"/>
      <c r="G3" s="12"/>
      <c r="H3" s="50">
        <v>12</v>
      </c>
      <c r="I3" s="50">
        <v>16</v>
      </c>
      <c r="J3" s="50">
        <f t="shared" si="2"/>
        <v>192</v>
      </c>
      <c r="K3" s="8" t="s">
        <v>21</v>
      </c>
      <c r="L3" s="8" t="s">
        <v>21</v>
      </c>
      <c r="M3" s="8" t="s">
        <v>21</v>
      </c>
      <c r="N3" s="8" t="s">
        <v>21</v>
      </c>
      <c r="O3" s="8" t="s">
        <v>21</v>
      </c>
      <c r="P3" s="8" t="s">
        <v>21</v>
      </c>
      <c r="Q3" s="8" t="s">
        <v>21</v>
      </c>
      <c r="R3" s="62">
        <v>30</v>
      </c>
      <c r="S3" s="62">
        <v>100</v>
      </c>
      <c r="T3" s="73">
        <f>S3*5</f>
        <v>500</v>
      </c>
      <c r="U3" s="69">
        <f t="shared" si="3"/>
        <v>0.15625</v>
      </c>
      <c r="V3" s="69">
        <f t="shared" si="4"/>
        <v>0.52083333333333337</v>
      </c>
    </row>
    <row r="4" spans="1:22" s="25" customFormat="1" x14ac:dyDescent="0.25">
      <c r="A4" s="21" t="s">
        <v>71</v>
      </c>
      <c r="B4" s="21" t="s">
        <v>137</v>
      </c>
      <c r="C4" s="12" t="str">
        <f t="shared" si="0"/>
        <v>Alford House: Main Hall</v>
      </c>
      <c r="D4" s="69">
        <f t="shared" si="1"/>
        <v>3.4115138592750536</v>
      </c>
      <c r="E4" s="23">
        <f t="shared" ref="E4:F7" si="5">H4*3.2808399</f>
        <v>45.931758600000002</v>
      </c>
      <c r="F4" s="23">
        <f t="shared" si="5"/>
        <v>43.963254660000004</v>
      </c>
      <c r="G4" s="23">
        <f t="shared" ref="G4:G24" si="6">E4*F4</f>
        <v>2019.3096003134453</v>
      </c>
      <c r="H4" s="51">
        <v>14</v>
      </c>
      <c r="I4" s="51">
        <v>13.4</v>
      </c>
      <c r="J4" s="51">
        <f t="shared" si="2"/>
        <v>187.6</v>
      </c>
      <c r="K4" s="21" t="s">
        <v>9</v>
      </c>
      <c r="L4" s="21" t="s">
        <v>21</v>
      </c>
      <c r="M4" s="21" t="s">
        <v>21</v>
      </c>
      <c r="N4" s="21" t="s">
        <v>21</v>
      </c>
      <c r="O4" s="21" t="s">
        <v>21</v>
      </c>
      <c r="P4" s="21" t="s">
        <v>9</v>
      </c>
      <c r="Q4" s="21" t="s">
        <v>21</v>
      </c>
      <c r="R4" s="73">
        <f>S4/8</f>
        <v>16</v>
      </c>
      <c r="S4" s="73">
        <f>T4/5</f>
        <v>128</v>
      </c>
      <c r="T4" s="74">
        <v>640</v>
      </c>
      <c r="U4" s="69">
        <f t="shared" si="3"/>
        <v>8.5287846481876331E-2</v>
      </c>
      <c r="V4" s="69">
        <f t="shared" si="4"/>
        <v>0.68230277185501065</v>
      </c>
    </row>
    <row r="5" spans="1:22" s="25" customFormat="1" x14ac:dyDescent="0.25">
      <c r="A5" s="6" t="s">
        <v>757</v>
      </c>
      <c r="B5" s="6" t="s">
        <v>757</v>
      </c>
      <c r="C5" s="21" t="str">
        <f t="shared" si="0"/>
        <v>Anonymous: Anonymous</v>
      </c>
      <c r="D5" s="65">
        <f t="shared" si="1"/>
        <v>3.7003726069638954</v>
      </c>
      <c r="E5" s="13">
        <f t="shared" si="5"/>
        <v>70.538057850000001</v>
      </c>
      <c r="F5" s="13">
        <f t="shared" si="5"/>
        <v>59.383202190000006</v>
      </c>
      <c r="G5" s="54">
        <f t="shared" si="6"/>
        <v>4188.7757513964671</v>
      </c>
      <c r="H5" s="51">
        <v>21.5</v>
      </c>
      <c r="I5" s="51">
        <v>18.100000000000001</v>
      </c>
      <c r="J5" s="51">
        <f t="shared" si="2"/>
        <v>389.15000000000003</v>
      </c>
      <c r="K5" s="25" t="s">
        <v>21</v>
      </c>
      <c r="L5" s="25" t="s">
        <v>21</v>
      </c>
      <c r="M5" s="25" t="s">
        <v>21</v>
      </c>
      <c r="N5" s="25" t="s">
        <v>21</v>
      </c>
      <c r="O5" s="21" t="s">
        <v>9</v>
      </c>
      <c r="P5" s="25" t="s">
        <v>21</v>
      </c>
      <c r="Q5" s="25" t="s">
        <v>21</v>
      </c>
      <c r="R5" s="62">
        <v>72</v>
      </c>
      <c r="S5" s="62">
        <v>450</v>
      </c>
      <c r="T5" s="62">
        <v>1440</v>
      </c>
      <c r="U5" s="65">
        <f t="shared" si="3"/>
        <v>0.18501863034819477</v>
      </c>
      <c r="V5" s="65">
        <f t="shared" si="4"/>
        <v>1.1563664396762172</v>
      </c>
    </row>
    <row r="6" spans="1:22" s="25" customFormat="1" x14ac:dyDescent="0.25">
      <c r="A6" s="6" t="s">
        <v>340</v>
      </c>
      <c r="B6" s="25" t="s">
        <v>758</v>
      </c>
      <c r="C6" s="12" t="str">
        <f t="shared" si="0"/>
        <v>The Poor School: Upstairs 1</v>
      </c>
      <c r="D6" s="69">
        <f t="shared" si="1"/>
        <v>3.8461538461538463</v>
      </c>
      <c r="E6" s="23">
        <f t="shared" si="5"/>
        <v>42.650918700000005</v>
      </c>
      <c r="F6" s="23">
        <f t="shared" si="5"/>
        <v>36.089238899999998</v>
      </c>
      <c r="G6" s="23">
        <f t="shared" si="6"/>
        <v>1539.2391942687775</v>
      </c>
      <c r="H6" s="52">
        <v>13</v>
      </c>
      <c r="I6" s="52">
        <v>11</v>
      </c>
      <c r="J6" s="37">
        <f t="shared" si="2"/>
        <v>143</v>
      </c>
      <c r="K6" s="25" t="s">
        <v>9</v>
      </c>
      <c r="L6" s="25" t="s">
        <v>21</v>
      </c>
      <c r="M6" s="25" t="s">
        <v>21</v>
      </c>
      <c r="N6" s="25" t="s">
        <v>21</v>
      </c>
      <c r="O6" s="25" t="s">
        <v>21</v>
      </c>
      <c r="P6" s="25" t="s">
        <v>9</v>
      </c>
      <c r="Q6" s="25" t="s">
        <v>21</v>
      </c>
      <c r="R6" s="71">
        <f>S6/8</f>
        <v>13.75</v>
      </c>
      <c r="S6" s="62">
        <v>110</v>
      </c>
      <c r="T6" s="71">
        <f>S6*5</f>
        <v>550</v>
      </c>
      <c r="U6" s="69">
        <f t="shared" si="3"/>
        <v>9.6153846153846159E-2</v>
      </c>
      <c r="V6" s="69">
        <f t="shared" si="4"/>
        <v>0.76923076923076927</v>
      </c>
    </row>
    <row r="7" spans="1:22" s="25" customFormat="1" x14ac:dyDescent="0.25">
      <c r="A7" s="6" t="s">
        <v>751</v>
      </c>
      <c r="B7" s="8" t="s">
        <v>765</v>
      </c>
      <c r="C7" s="12" t="str">
        <f t="shared" si="0"/>
        <v>Theatre Delicatessen: 3rd Floor Studio</v>
      </c>
      <c r="D7" s="69">
        <f t="shared" si="1"/>
        <v>4.0816326530612246</v>
      </c>
      <c r="E7" s="13">
        <f t="shared" si="5"/>
        <v>68.897637900000007</v>
      </c>
      <c r="F7" s="13">
        <f t="shared" si="5"/>
        <v>22.965879300000001</v>
      </c>
      <c r="G7" s="14">
        <f t="shared" si="6"/>
        <v>1582.2948360665057</v>
      </c>
      <c r="H7" s="50">
        <v>21</v>
      </c>
      <c r="I7" s="50">
        <v>7</v>
      </c>
      <c r="J7" s="50">
        <f t="shared" si="2"/>
        <v>147</v>
      </c>
      <c r="K7" s="8" t="s">
        <v>9</v>
      </c>
      <c r="L7" s="8" t="s">
        <v>21</v>
      </c>
      <c r="M7" s="8" t="s">
        <v>21</v>
      </c>
      <c r="N7" s="8" t="s">
        <v>21</v>
      </c>
      <c r="O7" s="8" t="s">
        <v>21</v>
      </c>
      <c r="P7" s="8" t="s">
        <v>21</v>
      </c>
      <c r="Q7" s="8" t="s">
        <v>21</v>
      </c>
      <c r="R7" s="62">
        <v>15</v>
      </c>
      <c r="S7" s="71">
        <f>R7*8</f>
        <v>120</v>
      </c>
      <c r="T7" s="71">
        <f>S7*5</f>
        <v>600</v>
      </c>
      <c r="U7" s="69">
        <f t="shared" si="3"/>
        <v>0.10204081632653061</v>
      </c>
      <c r="V7" s="69">
        <f t="shared" si="4"/>
        <v>0.81632653061224492</v>
      </c>
    </row>
    <row r="8" spans="1:22" x14ac:dyDescent="0.25">
      <c r="A8" s="21" t="s">
        <v>131</v>
      </c>
      <c r="B8" s="21" t="s">
        <v>137</v>
      </c>
      <c r="C8" s="12" t="str">
        <f t="shared" si="0"/>
        <v>Clapham Community Project: Main Hall</v>
      </c>
      <c r="D8" s="69">
        <f t="shared" si="1"/>
        <v>4.1048810911181146</v>
      </c>
      <c r="E8" s="12">
        <v>40</v>
      </c>
      <c r="F8" s="12">
        <v>59</v>
      </c>
      <c r="G8" s="17">
        <f t="shared" si="6"/>
        <v>2360</v>
      </c>
      <c r="H8" s="51">
        <f>E8*0.3048</f>
        <v>12.192</v>
      </c>
      <c r="I8" s="51">
        <f>F8*0.3048</f>
        <v>17.9832</v>
      </c>
      <c r="J8" s="37">
        <f t="shared" si="2"/>
        <v>219.2511744</v>
      </c>
      <c r="K8" s="23" t="s">
        <v>9</v>
      </c>
      <c r="L8" s="23" t="s">
        <v>21</v>
      </c>
      <c r="M8" s="23" t="s">
        <v>9</v>
      </c>
      <c r="N8" s="23" t="s">
        <v>21</v>
      </c>
      <c r="O8" s="23" t="s">
        <v>9</v>
      </c>
      <c r="P8" s="23" t="s">
        <v>9</v>
      </c>
      <c r="Q8" s="23" t="s">
        <v>21</v>
      </c>
      <c r="R8" s="73">
        <f>S8/8</f>
        <v>25</v>
      </c>
      <c r="S8" s="74">
        <v>200</v>
      </c>
      <c r="T8" s="73">
        <f>(S8*5)*0.9</f>
        <v>900</v>
      </c>
      <c r="U8" s="69">
        <f t="shared" si="3"/>
        <v>0.11402447475328095</v>
      </c>
      <c r="V8" s="69">
        <f t="shared" si="4"/>
        <v>0.91219579802624762</v>
      </c>
    </row>
    <row r="9" spans="1:22" x14ac:dyDescent="0.25">
      <c r="A9" s="6" t="s">
        <v>757</v>
      </c>
      <c r="B9" s="6" t="s">
        <v>757</v>
      </c>
      <c r="C9" s="21" t="str">
        <f t="shared" si="0"/>
        <v>Anonymous: Anonymous</v>
      </c>
      <c r="D9" s="65">
        <f t="shared" si="1"/>
        <v>4.2788375824567666</v>
      </c>
      <c r="E9" s="13">
        <f t="shared" ref="E9:F14" si="7">H9*3.2808399</f>
        <v>51.837270420000003</v>
      </c>
      <c r="F9" s="13">
        <f t="shared" si="7"/>
        <v>23.293963290000001</v>
      </c>
      <c r="G9" s="54">
        <f t="shared" si="6"/>
        <v>1207.4954742172829</v>
      </c>
      <c r="H9" s="51">
        <v>15.8</v>
      </c>
      <c r="I9" s="51">
        <v>7.1</v>
      </c>
      <c r="J9" s="51">
        <f t="shared" si="2"/>
        <v>112.17999999999999</v>
      </c>
      <c r="K9" s="25" t="s">
        <v>21</v>
      </c>
      <c r="L9" s="25" t="s">
        <v>21</v>
      </c>
      <c r="M9" s="25" t="s">
        <v>21</v>
      </c>
      <c r="N9" s="25" t="s">
        <v>21</v>
      </c>
      <c r="O9" s="25" t="s">
        <v>21</v>
      </c>
      <c r="P9" s="25" t="s">
        <v>21</v>
      </c>
      <c r="Q9" s="25" t="s">
        <v>21</v>
      </c>
      <c r="R9" s="62">
        <v>24</v>
      </c>
      <c r="S9" s="62">
        <v>102</v>
      </c>
      <c r="T9" s="62">
        <v>480</v>
      </c>
      <c r="U9" s="65">
        <f t="shared" si="3"/>
        <v>0.2139418791228383</v>
      </c>
      <c r="V9" s="65">
        <f t="shared" si="4"/>
        <v>0.90925298627206286</v>
      </c>
    </row>
    <row r="10" spans="1:22" x14ac:dyDescent="0.25">
      <c r="A10" s="21" t="s">
        <v>71</v>
      </c>
      <c r="B10" s="21" t="s">
        <v>496</v>
      </c>
      <c r="C10" s="12" t="str">
        <f t="shared" si="0"/>
        <v>Alford House: Gymnasium</v>
      </c>
      <c r="D10" s="69">
        <f t="shared" si="1"/>
        <v>4.4285714285714288</v>
      </c>
      <c r="E10" s="23">
        <f t="shared" si="7"/>
        <v>45.931758600000002</v>
      </c>
      <c r="F10" s="23">
        <f t="shared" si="7"/>
        <v>32.808399000000001</v>
      </c>
      <c r="G10" s="23">
        <f t="shared" si="6"/>
        <v>1506.9474629204815</v>
      </c>
      <c r="H10" s="51">
        <v>14</v>
      </c>
      <c r="I10" s="51">
        <v>10</v>
      </c>
      <c r="J10" s="51">
        <f t="shared" si="2"/>
        <v>140</v>
      </c>
      <c r="K10" s="21" t="s">
        <v>9</v>
      </c>
      <c r="L10" s="21" t="s">
        <v>21</v>
      </c>
      <c r="M10" s="21" t="s">
        <v>21</v>
      </c>
      <c r="N10" s="21" t="s">
        <v>21</v>
      </c>
      <c r="O10" s="21" t="s">
        <v>9</v>
      </c>
      <c r="P10" s="21" t="s">
        <v>9</v>
      </c>
      <c r="Q10" s="21" t="s">
        <v>21</v>
      </c>
      <c r="R10" s="73">
        <f>S10/8</f>
        <v>15.5</v>
      </c>
      <c r="S10" s="73">
        <f>T10/5</f>
        <v>124</v>
      </c>
      <c r="T10" s="74">
        <v>620</v>
      </c>
      <c r="U10" s="69">
        <f t="shared" si="3"/>
        <v>0.11071428571428571</v>
      </c>
      <c r="V10" s="69">
        <f t="shared" si="4"/>
        <v>0.88571428571428568</v>
      </c>
    </row>
    <row r="11" spans="1:22" x14ac:dyDescent="0.25">
      <c r="A11" s="6" t="s">
        <v>340</v>
      </c>
      <c r="B11" s="25" t="s">
        <v>759</v>
      </c>
      <c r="C11" s="12" t="str">
        <f t="shared" si="0"/>
        <v>The Poor School: Upstairs 2</v>
      </c>
      <c r="D11" s="69">
        <f t="shared" si="1"/>
        <v>5</v>
      </c>
      <c r="E11" s="23">
        <f t="shared" si="7"/>
        <v>36.089238899999998</v>
      </c>
      <c r="F11" s="23">
        <f t="shared" si="7"/>
        <v>32.808399000000001</v>
      </c>
      <c r="G11" s="23">
        <f t="shared" si="6"/>
        <v>1184.030149437521</v>
      </c>
      <c r="H11" s="52">
        <v>11</v>
      </c>
      <c r="I11" s="52">
        <v>10</v>
      </c>
      <c r="J11" s="37">
        <f t="shared" si="2"/>
        <v>110</v>
      </c>
      <c r="K11" s="25" t="s">
        <v>9</v>
      </c>
      <c r="L11" s="25" t="s">
        <v>21</v>
      </c>
      <c r="M11" s="25" t="s">
        <v>21</v>
      </c>
      <c r="N11" s="25" t="s">
        <v>21</v>
      </c>
      <c r="O11" s="25" t="s">
        <v>21</v>
      </c>
      <c r="P11" s="25" t="s">
        <v>9</v>
      </c>
      <c r="Q11" s="25" t="s">
        <v>21</v>
      </c>
      <c r="R11" s="71">
        <f>S11/8</f>
        <v>13.75</v>
      </c>
      <c r="S11" s="62">
        <v>110</v>
      </c>
      <c r="T11" s="71">
        <f>S11*5</f>
        <v>550</v>
      </c>
      <c r="U11" s="69">
        <f t="shared" si="3"/>
        <v>0.125</v>
      </c>
      <c r="V11" s="69">
        <f t="shared" si="4"/>
        <v>1</v>
      </c>
    </row>
    <row r="12" spans="1:22" x14ac:dyDescent="0.25">
      <c r="A12" s="6" t="s">
        <v>497</v>
      </c>
      <c r="B12" s="8" t="s">
        <v>137</v>
      </c>
      <c r="C12" s="12" t="str">
        <f t="shared" si="0"/>
        <v>St Gabriel's Halls: Main Hall</v>
      </c>
      <c r="D12" s="69">
        <f t="shared" si="1"/>
        <v>5.0526315789473681</v>
      </c>
      <c r="E12" s="13">
        <f t="shared" si="7"/>
        <v>65.616798000000003</v>
      </c>
      <c r="F12" s="13">
        <f t="shared" si="7"/>
        <v>31.16797905</v>
      </c>
      <c r="G12" s="14">
        <f t="shared" si="6"/>
        <v>2045.142985392082</v>
      </c>
      <c r="H12" s="50">
        <v>20</v>
      </c>
      <c r="I12" s="50">
        <v>9.5</v>
      </c>
      <c r="J12" s="50">
        <f t="shared" si="2"/>
        <v>190</v>
      </c>
      <c r="K12" s="8" t="s">
        <v>9</v>
      </c>
      <c r="L12" s="8" t="s">
        <v>21</v>
      </c>
      <c r="M12" s="8" t="s">
        <v>21</v>
      </c>
      <c r="N12" s="8" t="s">
        <v>21</v>
      </c>
      <c r="O12" s="8" t="s">
        <v>21</v>
      </c>
      <c r="P12" s="8" t="s">
        <v>9</v>
      </c>
      <c r="Q12" s="8" t="s">
        <v>21</v>
      </c>
      <c r="R12" s="71">
        <f>S12/8</f>
        <v>24</v>
      </c>
      <c r="S12" s="62">
        <f>1.2*160</f>
        <v>192</v>
      </c>
      <c r="T12" s="71">
        <f>S12*5</f>
        <v>960</v>
      </c>
      <c r="U12" s="69">
        <f t="shared" si="3"/>
        <v>0.12631578947368421</v>
      </c>
      <c r="V12" s="69">
        <f t="shared" si="4"/>
        <v>1.0105263157894737</v>
      </c>
    </row>
    <row r="13" spans="1:22" x14ac:dyDescent="0.25">
      <c r="A13" s="6" t="s">
        <v>506</v>
      </c>
      <c r="B13" s="8" t="s">
        <v>25</v>
      </c>
      <c r="C13" s="12" t="str">
        <f t="shared" si="0"/>
        <v>Chisenhale Dance Space: Main Studio</v>
      </c>
      <c r="D13" s="69">
        <f t="shared" si="1"/>
        <v>5.12</v>
      </c>
      <c r="E13" s="13">
        <f t="shared" si="7"/>
        <v>32.808399000000001</v>
      </c>
      <c r="F13" s="13">
        <f t="shared" si="7"/>
        <v>41.010498750000004</v>
      </c>
      <c r="G13" s="14">
        <f t="shared" si="6"/>
        <v>1345.4888061790014</v>
      </c>
      <c r="H13" s="50">
        <v>10</v>
      </c>
      <c r="I13" s="50">
        <v>12.5</v>
      </c>
      <c r="J13" s="50">
        <f t="shared" si="2"/>
        <v>125</v>
      </c>
      <c r="K13" s="8" t="s">
        <v>9</v>
      </c>
      <c r="L13" s="8" t="s">
        <v>21</v>
      </c>
      <c r="M13" s="8" t="s">
        <v>9</v>
      </c>
      <c r="N13" s="8" t="s">
        <v>21</v>
      </c>
      <c r="O13" s="8" t="s">
        <v>9</v>
      </c>
      <c r="P13" s="8" t="s">
        <v>21</v>
      </c>
      <c r="Q13" s="8" t="s">
        <v>9</v>
      </c>
      <c r="R13" s="62">
        <v>16</v>
      </c>
      <c r="S13" s="71">
        <f>R13*8</f>
        <v>128</v>
      </c>
      <c r="T13" s="71">
        <f>5*S13</f>
        <v>640</v>
      </c>
      <c r="U13" s="69">
        <f t="shared" si="3"/>
        <v>0.128</v>
      </c>
      <c r="V13" s="69">
        <f t="shared" si="4"/>
        <v>1.024</v>
      </c>
    </row>
    <row r="14" spans="1:22" s="21" customFormat="1" x14ac:dyDescent="0.25">
      <c r="A14" s="6" t="s">
        <v>340</v>
      </c>
      <c r="B14" s="25" t="s">
        <v>346</v>
      </c>
      <c r="C14" s="12" t="str">
        <f t="shared" si="0"/>
        <v>The Poor School: Studio Theatre</v>
      </c>
      <c r="D14" s="69">
        <f t="shared" si="1"/>
        <v>5.2884615384615383</v>
      </c>
      <c r="E14" s="23">
        <f t="shared" si="7"/>
        <v>42.650918700000005</v>
      </c>
      <c r="F14" s="23">
        <f t="shared" si="7"/>
        <v>26.246719200000001</v>
      </c>
      <c r="G14" s="23">
        <f t="shared" si="6"/>
        <v>1119.4466867409292</v>
      </c>
      <c r="H14" s="52">
        <v>13</v>
      </c>
      <c r="I14" s="52">
        <v>8</v>
      </c>
      <c r="J14" s="37">
        <f t="shared" si="2"/>
        <v>104</v>
      </c>
      <c r="K14" s="25" t="s">
        <v>21</v>
      </c>
      <c r="L14" s="25" t="s">
        <v>21</v>
      </c>
      <c r="M14" s="25" t="s">
        <v>9</v>
      </c>
      <c r="N14" s="25" t="s">
        <v>9</v>
      </c>
      <c r="O14" s="25" t="s">
        <v>21</v>
      </c>
      <c r="P14" s="25" t="s">
        <v>9</v>
      </c>
      <c r="Q14" s="25" t="s">
        <v>21</v>
      </c>
      <c r="R14" s="71">
        <f>S14/8</f>
        <v>13.75</v>
      </c>
      <c r="S14" s="62">
        <v>110</v>
      </c>
      <c r="T14" s="71">
        <f>S14*5</f>
        <v>550</v>
      </c>
      <c r="U14" s="69">
        <f t="shared" si="3"/>
        <v>0.13221153846153846</v>
      </c>
      <c r="V14" s="69">
        <f t="shared" si="4"/>
        <v>1.0576923076923077</v>
      </c>
    </row>
    <row r="15" spans="1:22" s="21" customFormat="1" x14ac:dyDescent="0.25">
      <c r="A15" s="12" t="s">
        <v>633</v>
      </c>
      <c r="B15" s="12" t="s">
        <v>25</v>
      </c>
      <c r="C15" s="12" t="str">
        <f t="shared" si="0"/>
        <v>Identity Studios: Main Studio</v>
      </c>
      <c r="D15" s="69">
        <f t="shared" si="1"/>
        <v>5.7017543859649127</v>
      </c>
      <c r="E15" s="12">
        <v>50</v>
      </c>
      <c r="F15" s="12">
        <v>25</v>
      </c>
      <c r="G15" s="17">
        <f t="shared" si="6"/>
        <v>1250</v>
      </c>
      <c r="H15" s="37">
        <v>15</v>
      </c>
      <c r="I15" s="37">
        <v>7.6</v>
      </c>
      <c r="J15" s="37">
        <f t="shared" si="2"/>
        <v>114</v>
      </c>
      <c r="K15" s="12" t="s">
        <v>21</v>
      </c>
      <c r="L15" s="12" t="s">
        <v>21</v>
      </c>
      <c r="M15" s="12" t="s">
        <v>9</v>
      </c>
      <c r="N15" s="12" t="s">
        <v>9</v>
      </c>
      <c r="O15" s="12" t="s">
        <v>21</v>
      </c>
      <c r="P15" s="12" t="s">
        <v>21</v>
      </c>
      <c r="Q15" s="12" t="s">
        <v>21</v>
      </c>
      <c r="R15" s="74">
        <v>18</v>
      </c>
      <c r="S15" s="74">
        <v>130</v>
      </c>
      <c r="T15" s="73">
        <f>S15*5</f>
        <v>650</v>
      </c>
      <c r="U15" s="69">
        <f t="shared" si="3"/>
        <v>0.15789473684210525</v>
      </c>
      <c r="V15" s="69">
        <f t="shared" si="4"/>
        <v>1.1403508771929824</v>
      </c>
    </row>
    <row r="16" spans="1:22" s="21" customFormat="1" x14ac:dyDescent="0.25">
      <c r="A16" s="21" t="s">
        <v>207</v>
      </c>
      <c r="B16" s="21" t="s">
        <v>107</v>
      </c>
      <c r="C16" s="12" t="str">
        <f t="shared" si="0"/>
        <v>Holy Innocents Church: Upper Hall</v>
      </c>
      <c r="D16" s="69">
        <f t="shared" si="1"/>
        <v>5.8754406580493539</v>
      </c>
      <c r="E16" s="23">
        <f>H16*3.2808399</f>
        <v>60.695538150000004</v>
      </c>
      <c r="F16" s="23">
        <f>I16*3.2808399</f>
        <v>30.183727080000001</v>
      </c>
      <c r="G16" s="23">
        <f t="shared" si="6"/>
        <v>1832.0175584933284</v>
      </c>
      <c r="H16" s="51">
        <v>18.5</v>
      </c>
      <c r="I16" s="51">
        <v>9.1999999999999993</v>
      </c>
      <c r="J16" s="37">
        <f t="shared" si="2"/>
        <v>170.2</v>
      </c>
      <c r="K16" s="21" t="s">
        <v>21</v>
      </c>
      <c r="L16" s="21" t="s">
        <v>21</v>
      </c>
      <c r="M16" s="21" t="s">
        <v>21</v>
      </c>
      <c r="N16" s="21" t="s">
        <v>21</v>
      </c>
      <c r="O16" s="21" t="s">
        <v>9</v>
      </c>
      <c r="P16" s="21" t="s">
        <v>9</v>
      </c>
      <c r="Q16" s="21" t="s">
        <v>21</v>
      </c>
      <c r="R16" s="74">
        <v>35</v>
      </c>
      <c r="S16" s="74">
        <v>200</v>
      </c>
      <c r="T16" s="73">
        <f>S16*5</f>
        <v>1000</v>
      </c>
      <c r="U16" s="69">
        <f t="shared" si="3"/>
        <v>0.20564042303172739</v>
      </c>
      <c r="V16" s="69">
        <f t="shared" si="4"/>
        <v>1.1750881316098709</v>
      </c>
    </row>
    <row r="17" spans="1:22" s="21" customFormat="1" x14ac:dyDescent="0.25">
      <c r="A17" s="21" t="s">
        <v>227</v>
      </c>
      <c r="B17" s="12" t="s">
        <v>234</v>
      </c>
      <c r="C17" s="12" t="str">
        <f t="shared" si="0"/>
        <v>Jerwood Space: Spaces 1 &amp; 3</v>
      </c>
      <c r="D17" s="69">
        <f t="shared" si="1"/>
        <v>5.9228906686533804</v>
      </c>
      <c r="E17" s="12">
        <v>58</v>
      </c>
      <c r="F17" s="12">
        <v>30</v>
      </c>
      <c r="G17" s="17">
        <f t="shared" si="6"/>
        <v>1740</v>
      </c>
      <c r="H17" s="37">
        <v>17.7</v>
      </c>
      <c r="I17" s="37">
        <v>9.1</v>
      </c>
      <c r="J17" s="37">
        <f t="shared" si="2"/>
        <v>161.07</v>
      </c>
      <c r="K17" s="12" t="s">
        <v>9</v>
      </c>
      <c r="L17" s="12" t="s">
        <v>21</v>
      </c>
      <c r="M17" s="12" t="s">
        <v>9</v>
      </c>
      <c r="N17" s="12" t="s">
        <v>9</v>
      </c>
      <c r="O17" s="12" t="s">
        <v>9</v>
      </c>
      <c r="P17" s="12" t="s">
        <v>9</v>
      </c>
      <c r="Q17" s="12" t="s">
        <v>9</v>
      </c>
      <c r="R17" s="74">
        <v>26.5</v>
      </c>
      <c r="S17" s="74">
        <v>201</v>
      </c>
      <c r="T17" s="74">
        <v>954</v>
      </c>
      <c r="U17" s="69">
        <f t="shared" si="3"/>
        <v>0.16452474079592724</v>
      </c>
      <c r="V17" s="69">
        <f t="shared" si="4"/>
        <v>1.2479046377351464</v>
      </c>
    </row>
    <row r="18" spans="1:22" s="21" customFormat="1" x14ac:dyDescent="0.25">
      <c r="A18" s="21" t="s">
        <v>255</v>
      </c>
      <c r="B18" s="12" t="s">
        <v>100</v>
      </c>
      <c r="C18" s="12" t="str">
        <f t="shared" si="0"/>
        <v>London School of Capoeira: Studio 1</v>
      </c>
      <c r="D18" s="69">
        <f t="shared" si="1"/>
        <v>5.9259259259259256</v>
      </c>
      <c r="E18" s="23">
        <f t="shared" ref="E18:F23" si="8">H18*3.2808399</f>
        <v>59.055118200000003</v>
      </c>
      <c r="F18" s="23">
        <f t="shared" si="8"/>
        <v>19.685039400000001</v>
      </c>
      <c r="G18" s="17">
        <f t="shared" si="6"/>
        <v>1162.5023285386571</v>
      </c>
      <c r="H18" s="37">
        <v>18</v>
      </c>
      <c r="I18" s="37">
        <v>6</v>
      </c>
      <c r="J18" s="37">
        <f t="shared" si="2"/>
        <v>108</v>
      </c>
      <c r="K18" s="12" t="s">
        <v>21</v>
      </c>
      <c r="L18" s="12" t="s">
        <v>21</v>
      </c>
      <c r="M18" s="12" t="s">
        <v>9</v>
      </c>
      <c r="N18" s="12" t="s">
        <v>21</v>
      </c>
      <c r="O18" s="12" t="s">
        <v>261</v>
      </c>
      <c r="P18" s="12" t="s">
        <v>21</v>
      </c>
      <c r="Q18" s="12" t="s">
        <v>9</v>
      </c>
      <c r="R18" s="74">
        <v>16</v>
      </c>
      <c r="S18" s="74">
        <f>R18*8</f>
        <v>128</v>
      </c>
      <c r="T18" s="74">
        <f>S18*5</f>
        <v>640</v>
      </c>
      <c r="U18" s="69">
        <f t="shared" si="3"/>
        <v>0.14814814814814814</v>
      </c>
      <c r="V18" s="69">
        <f t="shared" si="4"/>
        <v>1.1851851851851851</v>
      </c>
    </row>
    <row r="19" spans="1:22" s="21" customFormat="1" x14ac:dyDescent="0.25">
      <c r="A19" s="21" t="s">
        <v>71</v>
      </c>
      <c r="B19" s="21" t="s">
        <v>108</v>
      </c>
      <c r="C19" s="12" t="str">
        <f t="shared" si="0"/>
        <v>Alford House: Lower Hall</v>
      </c>
      <c r="D19" s="69">
        <f t="shared" si="1"/>
        <v>6.0649671052631575</v>
      </c>
      <c r="E19" s="23">
        <f t="shared" si="8"/>
        <v>41.994750720000006</v>
      </c>
      <c r="F19" s="23">
        <f t="shared" si="8"/>
        <v>24.934383239999999</v>
      </c>
      <c r="G19" s="23">
        <f t="shared" si="6"/>
        <v>1047.113208520746</v>
      </c>
      <c r="H19" s="51">
        <v>12.8</v>
      </c>
      <c r="I19" s="51">
        <v>7.6</v>
      </c>
      <c r="J19" s="51">
        <f t="shared" si="2"/>
        <v>97.28</v>
      </c>
      <c r="K19" s="21" t="s">
        <v>9</v>
      </c>
      <c r="L19" s="21" t="s">
        <v>21</v>
      </c>
      <c r="M19" s="21" t="s">
        <v>21</v>
      </c>
      <c r="N19" s="21" t="s">
        <v>21</v>
      </c>
      <c r="O19" s="21" t="s">
        <v>21</v>
      </c>
      <c r="P19" s="21" t="s">
        <v>9</v>
      </c>
      <c r="Q19" s="21" t="s">
        <v>21</v>
      </c>
      <c r="R19" s="73">
        <f>S19/8</f>
        <v>14.75</v>
      </c>
      <c r="S19" s="73">
        <f>T19/5</f>
        <v>118</v>
      </c>
      <c r="T19" s="74">
        <v>590</v>
      </c>
      <c r="U19" s="69">
        <f t="shared" si="3"/>
        <v>0.15162417763157895</v>
      </c>
      <c r="V19" s="69">
        <f t="shared" si="4"/>
        <v>1.2129934210526316</v>
      </c>
    </row>
    <row r="20" spans="1:22" s="21" customFormat="1" x14ac:dyDescent="0.25">
      <c r="A20" s="21" t="s">
        <v>218</v>
      </c>
      <c r="B20" s="12" t="s">
        <v>100</v>
      </c>
      <c r="C20" s="12" t="str">
        <f t="shared" si="0"/>
        <v>Jacksons Lane: Studio 1</v>
      </c>
      <c r="D20" s="69">
        <f t="shared" si="1"/>
        <v>6.0810810810810807</v>
      </c>
      <c r="E20" s="23">
        <f t="shared" si="8"/>
        <v>26.246719200000001</v>
      </c>
      <c r="F20" s="23">
        <f t="shared" si="8"/>
        <v>121.39107630000001</v>
      </c>
      <c r="G20" s="17">
        <f t="shared" si="6"/>
        <v>3186.1174930318753</v>
      </c>
      <c r="H20" s="37">
        <v>8</v>
      </c>
      <c r="I20" s="37">
        <v>37</v>
      </c>
      <c r="J20" s="37">
        <f t="shared" si="2"/>
        <v>296</v>
      </c>
      <c r="K20" s="12" t="s">
        <v>21</v>
      </c>
      <c r="L20" s="12" t="s">
        <v>21</v>
      </c>
      <c r="M20" s="12" t="s">
        <v>21</v>
      </c>
      <c r="N20" s="12" t="s">
        <v>21</v>
      </c>
      <c r="O20" s="12" t="s">
        <v>9</v>
      </c>
      <c r="P20" s="12" t="s">
        <v>21</v>
      </c>
      <c r="Q20" s="12" t="s">
        <v>21</v>
      </c>
      <c r="R20" s="74">
        <v>45</v>
      </c>
      <c r="S20" s="73">
        <f>R20*8</f>
        <v>360</v>
      </c>
      <c r="T20" s="73">
        <f>S20*5</f>
        <v>1800</v>
      </c>
      <c r="U20" s="69">
        <f t="shared" si="3"/>
        <v>0.15202702702702703</v>
      </c>
      <c r="V20" s="69">
        <f t="shared" si="4"/>
        <v>1.2162162162162162</v>
      </c>
    </row>
    <row r="21" spans="1:22" s="21" customFormat="1" x14ac:dyDescent="0.25">
      <c r="A21" s="21" t="s">
        <v>131</v>
      </c>
      <c r="B21" s="21" t="s">
        <v>108</v>
      </c>
      <c r="C21" s="12" t="str">
        <f t="shared" si="0"/>
        <v>Clapham Community Project: Lower Hall</v>
      </c>
      <c r="D21" s="69">
        <f t="shared" si="1"/>
        <v>6.2096373571783401</v>
      </c>
      <c r="E21" s="23">
        <f t="shared" si="8"/>
        <v>30.019685085000003</v>
      </c>
      <c r="F21" s="23">
        <f t="shared" si="8"/>
        <v>25.984252008000002</v>
      </c>
      <c r="G21" s="17">
        <f t="shared" si="6"/>
        <v>780.03906244943903</v>
      </c>
      <c r="H21" s="37">
        <v>9.15</v>
      </c>
      <c r="I21" s="37">
        <v>7.92</v>
      </c>
      <c r="J21" s="37">
        <f t="shared" si="2"/>
        <v>72.468000000000004</v>
      </c>
      <c r="K21" s="23" t="s">
        <v>9</v>
      </c>
      <c r="L21" s="23" t="s">
        <v>9</v>
      </c>
      <c r="M21" s="23" t="s">
        <v>9</v>
      </c>
      <c r="N21" s="23" t="s">
        <v>21</v>
      </c>
      <c r="O21" s="23" t="s">
        <v>21</v>
      </c>
      <c r="P21" s="23" t="s">
        <v>9</v>
      </c>
      <c r="Q21" s="23" t="s">
        <v>21</v>
      </c>
      <c r="R21" s="73">
        <f>S21/8</f>
        <v>12.5</v>
      </c>
      <c r="S21" s="74">
        <v>100</v>
      </c>
      <c r="T21" s="73">
        <f>(S21*5)*0.9</f>
        <v>450</v>
      </c>
      <c r="U21" s="69">
        <f t="shared" si="3"/>
        <v>0.17248992658828724</v>
      </c>
      <c r="V21" s="69">
        <f t="shared" si="4"/>
        <v>1.3799194127062979</v>
      </c>
    </row>
    <row r="22" spans="1:22" s="21" customFormat="1" x14ac:dyDescent="0.25">
      <c r="A22" s="6" t="s">
        <v>751</v>
      </c>
      <c r="B22" s="8" t="s">
        <v>768</v>
      </c>
      <c r="C22" s="12" t="str">
        <f t="shared" si="0"/>
        <v>Theatre Delicatessen: Rehearsal Studio 2</v>
      </c>
      <c r="D22" s="69">
        <f t="shared" si="1"/>
        <v>6.2337662337662341</v>
      </c>
      <c r="E22" s="13">
        <f t="shared" si="8"/>
        <v>36.089238899999998</v>
      </c>
      <c r="F22" s="13">
        <f t="shared" si="8"/>
        <v>22.965879300000001</v>
      </c>
      <c r="G22" s="14">
        <f t="shared" si="6"/>
        <v>828.82110460626473</v>
      </c>
      <c r="H22" s="50">
        <v>11</v>
      </c>
      <c r="I22" s="50">
        <v>7</v>
      </c>
      <c r="J22" s="50">
        <f t="shared" si="2"/>
        <v>77</v>
      </c>
      <c r="K22" s="8" t="s">
        <v>9</v>
      </c>
      <c r="L22" s="8" t="s">
        <v>21</v>
      </c>
      <c r="M22" s="8" t="s">
        <v>21</v>
      </c>
      <c r="N22" s="8" t="s">
        <v>21</v>
      </c>
      <c r="O22" s="8" t="s">
        <v>21</v>
      </c>
      <c r="P22" s="8" t="s">
        <v>21</v>
      </c>
      <c r="Q22" s="8" t="s">
        <v>21</v>
      </c>
      <c r="R22" s="62">
        <v>12</v>
      </c>
      <c r="S22" s="71">
        <f>R22*8</f>
        <v>96</v>
      </c>
      <c r="T22" s="71">
        <f>S22*5</f>
        <v>480</v>
      </c>
      <c r="U22" s="69">
        <f t="shared" si="3"/>
        <v>0.15584415584415584</v>
      </c>
      <c r="V22" s="69">
        <f t="shared" si="4"/>
        <v>1.2467532467532467</v>
      </c>
    </row>
    <row r="23" spans="1:22" s="21" customFormat="1" x14ac:dyDescent="0.25">
      <c r="A23" s="21" t="s">
        <v>309</v>
      </c>
      <c r="B23" s="21" t="s">
        <v>253</v>
      </c>
      <c r="C23" s="12" t="str">
        <f t="shared" si="0"/>
        <v>Out of Joint: Rehearsal Room</v>
      </c>
      <c r="D23" s="69">
        <f t="shared" si="1"/>
        <v>6.4607830469052852</v>
      </c>
      <c r="E23" s="23">
        <f t="shared" si="8"/>
        <v>35.761154910000002</v>
      </c>
      <c r="F23" s="23">
        <f t="shared" si="8"/>
        <v>23.293963290000001</v>
      </c>
      <c r="G23" s="23">
        <f t="shared" si="6"/>
        <v>833.01902968154332</v>
      </c>
      <c r="H23" s="51">
        <v>10.9</v>
      </c>
      <c r="I23" s="51">
        <v>7.1</v>
      </c>
      <c r="J23" s="51">
        <f t="shared" si="2"/>
        <v>77.39</v>
      </c>
      <c r="K23" s="21" t="s">
        <v>21</v>
      </c>
      <c r="L23" s="21" t="s">
        <v>21</v>
      </c>
      <c r="M23" s="21" t="s">
        <v>21</v>
      </c>
      <c r="N23" s="21" t="s">
        <v>21</v>
      </c>
      <c r="O23" s="21" t="s">
        <v>21</v>
      </c>
      <c r="P23" s="21" t="s">
        <v>21</v>
      </c>
      <c r="Q23" s="21" t="s">
        <v>21</v>
      </c>
      <c r="R23" s="73">
        <f>S23/8</f>
        <v>12.5</v>
      </c>
      <c r="S23" s="73">
        <v>100</v>
      </c>
      <c r="T23" s="73">
        <v>500</v>
      </c>
      <c r="U23" s="69">
        <f t="shared" si="3"/>
        <v>0.16151957617263213</v>
      </c>
      <c r="V23" s="69">
        <f t="shared" si="4"/>
        <v>1.292156609381057</v>
      </c>
    </row>
    <row r="24" spans="1:22" s="21" customFormat="1" x14ac:dyDescent="0.25">
      <c r="A24" s="12" t="s">
        <v>32</v>
      </c>
      <c r="B24" s="12" t="s">
        <v>38</v>
      </c>
      <c r="C24" s="12" t="str">
        <f t="shared" si="0"/>
        <v>Abacus Arts: Single space</v>
      </c>
      <c r="D24" s="69">
        <f t="shared" si="1"/>
        <v>6.5911779618049691</v>
      </c>
      <c r="E24" s="12">
        <v>40</v>
      </c>
      <c r="F24" s="12">
        <v>31.5</v>
      </c>
      <c r="G24" s="17">
        <f t="shared" si="6"/>
        <v>1260</v>
      </c>
      <c r="H24" s="37">
        <v>12.2</v>
      </c>
      <c r="I24" s="37">
        <v>9.6999999999999993</v>
      </c>
      <c r="J24" s="37">
        <f t="shared" si="2"/>
        <v>118.33999999999999</v>
      </c>
      <c r="K24" s="12" t="s">
        <v>9</v>
      </c>
      <c r="L24" s="12" t="s">
        <v>21</v>
      </c>
      <c r="M24" s="12" t="s">
        <v>9</v>
      </c>
      <c r="N24" s="12" t="s">
        <v>9</v>
      </c>
      <c r="O24" s="12" t="s">
        <v>9</v>
      </c>
      <c r="P24" s="12" t="s">
        <v>9</v>
      </c>
      <c r="Q24" s="12" t="s">
        <v>9</v>
      </c>
      <c r="R24" s="73">
        <f>S24/8</f>
        <v>30</v>
      </c>
      <c r="S24" s="68">
        <v>240</v>
      </c>
      <c r="T24" s="68">
        <v>780</v>
      </c>
      <c r="U24" s="69">
        <f t="shared" si="3"/>
        <v>0.2535068446848065</v>
      </c>
      <c r="V24" s="69">
        <f t="shared" si="4"/>
        <v>2.028054757478452</v>
      </c>
    </row>
    <row r="25" spans="1:22" x14ac:dyDescent="0.25">
      <c r="A25" s="6" t="s">
        <v>454</v>
      </c>
      <c r="B25" s="25" t="s">
        <v>253</v>
      </c>
      <c r="C25" s="12" t="str">
        <f t="shared" si="0"/>
        <v>Exchange Theatre: Rehearsal Room</v>
      </c>
      <c r="D25" s="69">
        <f t="shared" si="1"/>
        <v>6.7</v>
      </c>
      <c r="E25" s="13"/>
      <c r="F25" s="13"/>
      <c r="G25" s="14">
        <v>485</v>
      </c>
      <c r="H25" s="50" t="s">
        <v>574</v>
      </c>
      <c r="I25" s="50" t="s">
        <v>574</v>
      </c>
      <c r="J25" s="50">
        <v>50</v>
      </c>
      <c r="K25" s="8" t="s">
        <v>21</v>
      </c>
      <c r="L25" s="8" t="s">
        <v>21</v>
      </c>
      <c r="M25" s="8" t="s">
        <v>9</v>
      </c>
      <c r="N25" s="8" t="s">
        <v>9</v>
      </c>
      <c r="O25" s="8" t="s">
        <v>21</v>
      </c>
      <c r="P25" s="8" t="s">
        <v>9</v>
      </c>
      <c r="Q25" s="8" t="s">
        <v>21</v>
      </c>
      <c r="R25" s="62">
        <v>14</v>
      </c>
      <c r="S25" s="62">
        <v>80</v>
      </c>
      <c r="T25" s="62">
        <v>335</v>
      </c>
      <c r="U25" s="69">
        <f t="shared" si="3"/>
        <v>0.28000000000000003</v>
      </c>
      <c r="V25" s="69">
        <f t="shared" si="4"/>
        <v>1.6</v>
      </c>
    </row>
    <row r="26" spans="1:22" x14ac:dyDescent="0.25">
      <c r="A26" s="6" t="s">
        <v>751</v>
      </c>
      <c r="B26" s="8" t="s">
        <v>772</v>
      </c>
      <c r="C26" s="12" t="str">
        <f t="shared" si="0"/>
        <v>Theatre Delicatessen: Rehearsal Studio 6</v>
      </c>
      <c r="D26" s="69">
        <f t="shared" si="1"/>
        <v>6.7132867132867133</v>
      </c>
      <c r="E26" s="13">
        <f>H26*3.2808399</f>
        <v>36.089238899999998</v>
      </c>
      <c r="F26" s="13">
        <f>I26*3.2808399</f>
        <v>21.325459350000003</v>
      </c>
      <c r="G26" s="14">
        <f>E26*F26</f>
        <v>769.61959713438875</v>
      </c>
      <c r="H26" s="50">
        <v>11</v>
      </c>
      <c r="I26" s="50">
        <v>6.5</v>
      </c>
      <c r="J26" s="50">
        <f t="shared" ref="J26:J33" si="9">H26*I26</f>
        <v>71.5</v>
      </c>
      <c r="K26" s="8" t="s">
        <v>9</v>
      </c>
      <c r="L26" s="8" t="s">
        <v>21</v>
      </c>
      <c r="M26" s="8" t="s">
        <v>21</v>
      </c>
      <c r="N26" s="8" t="s">
        <v>21</v>
      </c>
      <c r="O26" s="8" t="s">
        <v>21</v>
      </c>
      <c r="P26" s="8" t="s">
        <v>21</v>
      </c>
      <c r="Q26" s="8" t="s">
        <v>21</v>
      </c>
      <c r="R26" s="62">
        <v>12</v>
      </c>
      <c r="S26" s="71">
        <f>R26*8</f>
        <v>96</v>
      </c>
      <c r="T26" s="71">
        <f>S26*5</f>
        <v>480</v>
      </c>
      <c r="U26" s="69">
        <f t="shared" si="3"/>
        <v>0.16783216783216784</v>
      </c>
      <c r="V26" s="69">
        <f t="shared" si="4"/>
        <v>1.3426573426573427</v>
      </c>
    </row>
    <row r="27" spans="1:22" x14ac:dyDescent="0.25">
      <c r="A27" s="6" t="s">
        <v>751</v>
      </c>
      <c r="B27" s="8" t="s">
        <v>773</v>
      </c>
      <c r="C27" s="12" t="str">
        <f t="shared" si="0"/>
        <v>Theatre Delicatessen: Rehearsal Studio 7</v>
      </c>
      <c r="D27" s="69">
        <f t="shared" si="1"/>
        <v>6.7132867132867133</v>
      </c>
      <c r="E27" s="13">
        <f>H27*3.2808399</f>
        <v>36.089238899999998</v>
      </c>
      <c r="F27" s="13">
        <f>I27*3.2808399</f>
        <v>21.325459350000003</v>
      </c>
      <c r="G27" s="14">
        <f>E27*F27</f>
        <v>769.61959713438875</v>
      </c>
      <c r="H27" s="50">
        <v>11</v>
      </c>
      <c r="I27" s="50">
        <v>6.5</v>
      </c>
      <c r="J27" s="50">
        <f t="shared" si="9"/>
        <v>71.5</v>
      </c>
      <c r="K27" s="8" t="s">
        <v>9</v>
      </c>
      <c r="L27" s="8" t="s">
        <v>21</v>
      </c>
      <c r="M27" s="8" t="s">
        <v>21</v>
      </c>
      <c r="N27" s="8" t="s">
        <v>21</v>
      </c>
      <c r="O27" s="8" t="s">
        <v>21</v>
      </c>
      <c r="P27" s="8" t="s">
        <v>21</v>
      </c>
      <c r="Q27" s="8" t="s">
        <v>21</v>
      </c>
      <c r="R27" s="62">
        <v>12</v>
      </c>
      <c r="S27" s="71">
        <f>R27*8</f>
        <v>96</v>
      </c>
      <c r="T27" s="71">
        <f>S27*5</f>
        <v>480</v>
      </c>
      <c r="U27" s="69">
        <f t="shared" si="3"/>
        <v>0.16783216783216784</v>
      </c>
      <c r="V27" s="69">
        <f t="shared" si="4"/>
        <v>1.3426573426573427</v>
      </c>
    </row>
    <row r="28" spans="1:22" x14ac:dyDescent="0.25">
      <c r="A28" s="6" t="s">
        <v>497</v>
      </c>
      <c r="B28" s="8" t="s">
        <v>504</v>
      </c>
      <c r="C28" s="12" t="str">
        <f t="shared" si="0"/>
        <v>St Gabriel's Halls: Boy's Club</v>
      </c>
      <c r="D28" s="69">
        <f t="shared" si="1"/>
        <v>6.8098480880041894</v>
      </c>
      <c r="E28" s="8"/>
      <c r="F28" s="8"/>
      <c r="G28" s="14"/>
      <c r="H28" s="50">
        <v>13.8</v>
      </c>
      <c r="I28" s="50">
        <v>8.3000000000000007</v>
      </c>
      <c r="J28" s="50">
        <f t="shared" si="9"/>
        <v>114.54000000000002</v>
      </c>
      <c r="K28" s="8" t="s">
        <v>9</v>
      </c>
      <c r="L28" s="8" t="s">
        <v>21</v>
      </c>
      <c r="M28" s="8" t="s">
        <v>21</v>
      </c>
      <c r="N28" s="8" t="s">
        <v>21</v>
      </c>
      <c r="O28" s="8" t="s">
        <v>21</v>
      </c>
      <c r="P28" s="8" t="s">
        <v>9</v>
      </c>
      <c r="Q28" s="8" t="s">
        <v>21</v>
      </c>
      <c r="R28" s="71">
        <f>S28/8</f>
        <v>19.5</v>
      </c>
      <c r="S28" s="62">
        <f>1.2*130</f>
        <v>156</v>
      </c>
      <c r="T28" s="71">
        <f>S28*5</f>
        <v>780</v>
      </c>
      <c r="U28" s="69">
        <f t="shared" si="3"/>
        <v>0.17024620220010472</v>
      </c>
      <c r="V28" s="69">
        <f t="shared" si="4"/>
        <v>1.3619696176008378</v>
      </c>
    </row>
    <row r="29" spans="1:22" x14ac:dyDescent="0.25">
      <c r="A29" s="6" t="s">
        <v>513</v>
      </c>
      <c r="B29" s="8" t="s">
        <v>519</v>
      </c>
      <c r="C29" s="12" t="str">
        <f t="shared" si="0"/>
        <v>Dance Research Studio: DRS</v>
      </c>
      <c r="D29" s="69">
        <f t="shared" si="1"/>
        <v>6.8571428571428568</v>
      </c>
      <c r="E29" s="13">
        <f>H29*3.2808399</f>
        <v>32.808399000000001</v>
      </c>
      <c r="F29" s="13">
        <f>I29*3.2808399</f>
        <v>22.965879300000001</v>
      </c>
      <c r="G29" s="14">
        <f>E29*F29</f>
        <v>753.47373146024074</v>
      </c>
      <c r="H29" s="50">
        <v>10</v>
      </c>
      <c r="I29" s="50">
        <v>7</v>
      </c>
      <c r="J29" s="50">
        <f t="shared" si="9"/>
        <v>70</v>
      </c>
      <c r="K29" s="8" t="s">
        <v>9</v>
      </c>
      <c r="L29" s="8" t="s">
        <v>9</v>
      </c>
      <c r="M29" s="8" t="s">
        <v>9</v>
      </c>
      <c r="N29" s="8" t="s">
        <v>21</v>
      </c>
      <c r="O29" s="8" t="s">
        <v>9</v>
      </c>
      <c r="P29" s="8" t="s">
        <v>9</v>
      </c>
      <c r="Q29" s="8" t="s">
        <v>9</v>
      </c>
      <c r="R29" s="74">
        <v>12</v>
      </c>
      <c r="S29" s="71">
        <f>R29*8</f>
        <v>96</v>
      </c>
      <c r="T29" s="71">
        <f>S29*5</f>
        <v>480</v>
      </c>
      <c r="U29" s="69">
        <f t="shared" si="3"/>
        <v>0.17142857142857143</v>
      </c>
      <c r="V29" s="69">
        <f t="shared" si="4"/>
        <v>1.3714285714285714</v>
      </c>
    </row>
    <row r="30" spans="1:22" x14ac:dyDescent="0.25">
      <c r="A30" s="6" t="s">
        <v>497</v>
      </c>
      <c r="B30" s="8" t="s">
        <v>503</v>
      </c>
      <c r="C30" s="12" t="str">
        <f t="shared" si="0"/>
        <v>St Gabriel's Halls: Men's Club</v>
      </c>
      <c r="D30" s="69">
        <f t="shared" si="1"/>
        <v>6.8881065360477578</v>
      </c>
      <c r="E30" s="8"/>
      <c r="F30" s="8"/>
      <c r="G30" s="14"/>
      <c r="H30" s="50">
        <v>13.9</v>
      </c>
      <c r="I30" s="50">
        <v>9.4</v>
      </c>
      <c r="J30" s="50">
        <f t="shared" si="9"/>
        <v>130.66</v>
      </c>
      <c r="K30" s="8" t="s">
        <v>9</v>
      </c>
      <c r="L30" s="8" t="s">
        <v>21</v>
      </c>
      <c r="M30" s="8" t="s">
        <v>21</v>
      </c>
      <c r="N30" s="8" t="s">
        <v>21</v>
      </c>
      <c r="O30" s="8" t="s">
        <v>21</v>
      </c>
      <c r="P30" s="8" t="s">
        <v>9</v>
      </c>
      <c r="Q30" s="8" t="s">
        <v>21</v>
      </c>
      <c r="R30" s="71">
        <f>S30/8</f>
        <v>22.5</v>
      </c>
      <c r="S30" s="62">
        <f>1.2*150</f>
        <v>180</v>
      </c>
      <c r="T30" s="71">
        <f>S30*5</f>
        <v>900</v>
      </c>
      <c r="U30" s="69">
        <f t="shared" si="3"/>
        <v>0.17220266340119394</v>
      </c>
      <c r="V30" s="69">
        <f t="shared" si="4"/>
        <v>1.3776213072095516</v>
      </c>
    </row>
    <row r="31" spans="1:22" x14ac:dyDescent="0.25">
      <c r="A31" s="21" t="s">
        <v>247</v>
      </c>
      <c r="B31" s="12" t="s">
        <v>254</v>
      </c>
      <c r="C31" s="12" t="str">
        <f t="shared" si="0"/>
        <v>London Bubble: Studio Space</v>
      </c>
      <c r="D31" s="69">
        <f t="shared" si="1"/>
        <v>6.9383490073145238</v>
      </c>
      <c r="E31" s="23">
        <f>H31*3.2808399</f>
        <v>32.480315010000005</v>
      </c>
      <c r="F31" s="23">
        <f>I31*3.2808399</f>
        <v>19.028871420000002</v>
      </c>
      <c r="G31" s="17">
        <f>E31*F31</f>
        <v>618.06373800638619</v>
      </c>
      <c r="H31" s="37">
        <v>9.9</v>
      </c>
      <c r="I31" s="37">
        <v>5.8</v>
      </c>
      <c r="J31" s="37">
        <f t="shared" si="9"/>
        <v>57.42</v>
      </c>
      <c r="K31" s="12" t="s">
        <v>9</v>
      </c>
      <c r="L31" s="12" t="s">
        <v>21</v>
      </c>
      <c r="M31" s="12" t="s">
        <v>21</v>
      </c>
      <c r="N31" s="12" t="s">
        <v>21</v>
      </c>
      <c r="O31" s="12" t="s">
        <v>21</v>
      </c>
      <c r="P31" s="12" t="s">
        <v>21</v>
      </c>
      <c r="Q31" s="12" t="s">
        <v>21</v>
      </c>
      <c r="R31" s="74">
        <f>1.2*19</f>
        <v>22.8</v>
      </c>
      <c r="S31" s="74">
        <f>1.2*87</f>
        <v>104.39999999999999</v>
      </c>
      <c r="T31" s="74">
        <f>1.2*332</f>
        <v>398.4</v>
      </c>
      <c r="U31" s="69">
        <f t="shared" si="3"/>
        <v>0.39707419017763845</v>
      </c>
      <c r="V31" s="69">
        <f t="shared" si="4"/>
        <v>1.8181818181818179</v>
      </c>
    </row>
    <row r="32" spans="1:22" x14ac:dyDescent="0.25">
      <c r="A32" s="21" t="s">
        <v>227</v>
      </c>
      <c r="B32" s="12" t="s">
        <v>237</v>
      </c>
      <c r="C32" s="12" t="str">
        <f t="shared" si="0"/>
        <v>Jerwood Space: Space 7</v>
      </c>
      <c r="D32" s="69">
        <f t="shared" si="1"/>
        <v>7.0512820512820511</v>
      </c>
      <c r="E32" s="12">
        <v>53</v>
      </c>
      <c r="F32" s="12">
        <v>51</v>
      </c>
      <c r="G32" s="17">
        <f>E32*F32</f>
        <v>2703</v>
      </c>
      <c r="H32" s="37">
        <v>16.3</v>
      </c>
      <c r="I32" s="37">
        <v>15.6</v>
      </c>
      <c r="J32" s="37">
        <f t="shared" si="9"/>
        <v>254.28</v>
      </c>
      <c r="K32" s="12" t="s">
        <v>9</v>
      </c>
      <c r="L32" s="12" t="s">
        <v>21</v>
      </c>
      <c r="M32" s="12" t="s">
        <v>9</v>
      </c>
      <c r="N32" s="12" t="s">
        <v>9</v>
      </c>
      <c r="O32" s="12" t="s">
        <v>9</v>
      </c>
      <c r="P32" s="12" t="s">
        <v>9</v>
      </c>
      <c r="Q32" s="12" t="s">
        <v>9</v>
      </c>
      <c r="R32" s="74">
        <v>49.8</v>
      </c>
      <c r="S32" s="74">
        <v>378</v>
      </c>
      <c r="T32" s="74">
        <v>1793</v>
      </c>
      <c r="U32" s="69">
        <f t="shared" si="3"/>
        <v>0.19584709768758848</v>
      </c>
      <c r="V32" s="69">
        <f t="shared" si="4"/>
        <v>1.4865502595563944</v>
      </c>
    </row>
    <row r="33" spans="1:22" x14ac:dyDescent="0.25">
      <c r="A33" s="12" t="s">
        <v>633</v>
      </c>
      <c r="B33" s="12" t="s">
        <v>22</v>
      </c>
      <c r="C33" s="12" t="str">
        <f t="shared" si="0"/>
        <v>Identity Studios: Greta Mendez Room</v>
      </c>
      <c r="D33" s="69">
        <f t="shared" si="1"/>
        <v>7.1271929824561413</v>
      </c>
      <c r="E33" s="12">
        <v>38</v>
      </c>
      <c r="F33" s="12">
        <v>25</v>
      </c>
      <c r="G33" s="17">
        <f>E33*F33</f>
        <v>950</v>
      </c>
      <c r="H33" s="37">
        <v>12</v>
      </c>
      <c r="I33" s="37">
        <v>7.6</v>
      </c>
      <c r="J33" s="37">
        <f t="shared" si="9"/>
        <v>91.199999999999989</v>
      </c>
      <c r="K33" s="12" t="s">
        <v>21</v>
      </c>
      <c r="L33" s="12" t="s">
        <v>21</v>
      </c>
      <c r="M33" s="12" t="s">
        <v>9</v>
      </c>
      <c r="N33" s="12" t="s">
        <v>21</v>
      </c>
      <c r="O33" s="12" t="s">
        <v>21</v>
      </c>
      <c r="P33" s="12" t="s">
        <v>21</v>
      </c>
      <c r="Q33" s="12" t="s">
        <v>21</v>
      </c>
      <c r="R33" s="74">
        <v>18</v>
      </c>
      <c r="S33" s="74">
        <v>130</v>
      </c>
      <c r="T33" s="73">
        <f>S33*5</f>
        <v>650</v>
      </c>
      <c r="U33" s="69">
        <f t="shared" si="3"/>
        <v>0.19736842105263161</v>
      </c>
      <c r="V33" s="69">
        <f t="shared" si="4"/>
        <v>1.4254385964912282</v>
      </c>
    </row>
    <row r="34" spans="1:22" x14ac:dyDescent="0.25">
      <c r="A34" s="21" t="s">
        <v>238</v>
      </c>
      <c r="B34" s="12" t="s">
        <v>244</v>
      </c>
      <c r="C34" s="12" t="str">
        <f t="shared" si="0"/>
        <v>Lantern Arts Centre: Bond Hall</v>
      </c>
      <c r="D34" s="69">
        <f t="shared" si="1"/>
        <v>7.1428571428571432</v>
      </c>
      <c r="E34" s="23" t="s">
        <v>42</v>
      </c>
      <c r="F34" s="23" t="s">
        <v>42</v>
      </c>
      <c r="G34" s="17" t="s">
        <v>42</v>
      </c>
      <c r="H34" s="37" t="s">
        <v>42</v>
      </c>
      <c r="I34" s="37" t="s">
        <v>42</v>
      </c>
      <c r="J34" s="37">
        <v>140</v>
      </c>
      <c r="K34" s="12" t="s">
        <v>21</v>
      </c>
      <c r="L34" s="12" t="s">
        <v>21</v>
      </c>
      <c r="M34" s="12" t="s">
        <v>21</v>
      </c>
      <c r="N34" s="12" t="s">
        <v>21</v>
      </c>
      <c r="O34" s="12" t="s">
        <v>21</v>
      </c>
      <c r="P34" s="12" t="s">
        <v>21</v>
      </c>
      <c r="Q34" s="12" t="s">
        <v>21</v>
      </c>
      <c r="R34" s="74">
        <v>25</v>
      </c>
      <c r="S34" s="73">
        <f>R34*8</f>
        <v>200</v>
      </c>
      <c r="T34" s="73">
        <f>S34*5</f>
        <v>1000</v>
      </c>
      <c r="U34" s="69">
        <f t="shared" si="3"/>
        <v>0.17857142857142858</v>
      </c>
      <c r="V34" s="69">
        <f t="shared" si="4"/>
        <v>1.4285714285714286</v>
      </c>
    </row>
    <row r="35" spans="1:22" x14ac:dyDescent="0.25">
      <c r="A35" s="6" t="s">
        <v>751</v>
      </c>
      <c r="B35" s="8" t="s">
        <v>766</v>
      </c>
      <c r="C35" s="12" t="str">
        <f t="shared" si="0"/>
        <v>Theatre Delicatessen: Black Box</v>
      </c>
      <c r="D35" s="69">
        <f t="shared" si="1"/>
        <v>7.1428571428571432</v>
      </c>
      <c r="E35" s="13">
        <f>H35*3.2808399</f>
        <v>39.370078800000002</v>
      </c>
      <c r="F35" s="13">
        <f>I35*3.2808399</f>
        <v>22.965879300000001</v>
      </c>
      <c r="G35" s="14">
        <f t="shared" ref="G35:G42" si="10">E35*F35</f>
        <v>904.16847775228894</v>
      </c>
      <c r="H35" s="50">
        <v>12</v>
      </c>
      <c r="I35" s="50">
        <v>7</v>
      </c>
      <c r="J35" s="50">
        <f t="shared" ref="J35:J42" si="11">H35*I35</f>
        <v>84</v>
      </c>
      <c r="K35" s="8" t="s">
        <v>9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62">
        <v>15</v>
      </c>
      <c r="S35" s="71">
        <f>R35*8</f>
        <v>120</v>
      </c>
      <c r="T35" s="71">
        <f>S35*5</f>
        <v>600</v>
      </c>
      <c r="U35" s="69">
        <f t="shared" si="3"/>
        <v>0.17857142857142858</v>
      </c>
      <c r="V35" s="69">
        <f t="shared" si="4"/>
        <v>1.4285714285714286</v>
      </c>
    </row>
    <row r="36" spans="1:22" x14ac:dyDescent="0.25">
      <c r="A36" s="21" t="s">
        <v>103</v>
      </c>
      <c r="B36" s="21" t="s">
        <v>108</v>
      </c>
      <c r="C36" s="12" t="str">
        <f t="shared" si="0"/>
        <v>Brixton Community Base: Lower Hall</v>
      </c>
      <c r="D36" s="69">
        <f t="shared" si="1"/>
        <v>7.1428571428571432</v>
      </c>
      <c r="E36" s="23">
        <f>H36*3.2808399</f>
        <v>22.965879300000001</v>
      </c>
      <c r="F36" s="23">
        <f>I36*3.2808399</f>
        <v>29.527559100000001</v>
      </c>
      <c r="G36" s="23">
        <f t="shared" si="10"/>
        <v>678.12635831421665</v>
      </c>
      <c r="H36" s="51">
        <v>7</v>
      </c>
      <c r="I36" s="51">
        <v>9</v>
      </c>
      <c r="J36" s="51">
        <f t="shared" si="11"/>
        <v>63</v>
      </c>
      <c r="K36" s="12" t="s">
        <v>21</v>
      </c>
      <c r="L36" s="12" t="s">
        <v>21</v>
      </c>
      <c r="M36" s="12" t="s">
        <v>21</v>
      </c>
      <c r="N36" s="12" t="s">
        <v>21</v>
      </c>
      <c r="O36" s="12" t="s">
        <v>21</v>
      </c>
      <c r="P36" s="21" t="s">
        <v>9</v>
      </c>
      <c r="Q36" s="21" t="s">
        <v>21</v>
      </c>
      <c r="R36" s="74">
        <v>35</v>
      </c>
      <c r="S36" s="74">
        <v>120</v>
      </c>
      <c r="T36" s="74">
        <v>450</v>
      </c>
      <c r="U36" s="69">
        <f t="shared" si="3"/>
        <v>0.55555555555555558</v>
      </c>
      <c r="V36" s="69">
        <f t="shared" si="4"/>
        <v>1.9047619047619047</v>
      </c>
    </row>
    <row r="37" spans="1:22" s="21" customFormat="1" x14ac:dyDescent="0.25">
      <c r="A37" s="12" t="s">
        <v>633</v>
      </c>
      <c r="B37" s="12" t="s">
        <v>639</v>
      </c>
      <c r="C37" s="12" t="str">
        <f t="shared" si="0"/>
        <v>Identity Studios: The Grey Room</v>
      </c>
      <c r="D37" s="69">
        <f t="shared" si="1"/>
        <v>7.1517412935323375</v>
      </c>
      <c r="E37" s="12">
        <v>38</v>
      </c>
      <c r="F37" s="12">
        <v>22</v>
      </c>
      <c r="G37" s="17">
        <f t="shared" si="10"/>
        <v>836</v>
      </c>
      <c r="H37" s="37">
        <v>12</v>
      </c>
      <c r="I37" s="37">
        <v>6.7</v>
      </c>
      <c r="J37" s="37">
        <f t="shared" si="11"/>
        <v>80.400000000000006</v>
      </c>
      <c r="K37" s="12" t="s">
        <v>21</v>
      </c>
      <c r="L37" s="12" t="s">
        <v>21</v>
      </c>
      <c r="M37" s="12" t="s">
        <v>9</v>
      </c>
      <c r="N37" s="12" t="s">
        <v>21</v>
      </c>
      <c r="O37" s="12" t="s">
        <v>21</v>
      </c>
      <c r="P37" s="12" t="s">
        <v>21</v>
      </c>
      <c r="Q37" s="12" t="s">
        <v>21</v>
      </c>
      <c r="R37" s="74">
        <v>15</v>
      </c>
      <c r="S37" s="74">
        <v>115</v>
      </c>
      <c r="T37" s="73">
        <f>S37*5</f>
        <v>575</v>
      </c>
      <c r="U37" s="69">
        <f t="shared" si="3"/>
        <v>0.18656716417910446</v>
      </c>
      <c r="V37" s="69">
        <f t="shared" si="4"/>
        <v>1.4303482587064675</v>
      </c>
    </row>
    <row r="38" spans="1:22" s="21" customFormat="1" x14ac:dyDescent="0.25">
      <c r="A38" s="21" t="s">
        <v>210</v>
      </c>
      <c r="B38" s="12" t="s">
        <v>217</v>
      </c>
      <c r="C38" s="12" t="str">
        <f t="shared" si="0"/>
        <v>Islington Arts Factory: The Chase</v>
      </c>
      <c r="D38" s="69">
        <f t="shared" si="1"/>
        <v>7.1784646061814561</v>
      </c>
      <c r="E38" s="23">
        <f>H38*3.2808399</f>
        <v>48.392388525000001</v>
      </c>
      <c r="F38" s="23">
        <f>I38*3.2808399</f>
        <v>22.309711320000002</v>
      </c>
      <c r="G38" s="17">
        <f t="shared" si="10"/>
        <v>1079.6202180780308</v>
      </c>
      <c r="H38" s="37">
        <v>14.75</v>
      </c>
      <c r="I38" s="37">
        <v>6.8</v>
      </c>
      <c r="J38" s="51">
        <f t="shared" si="11"/>
        <v>100.3</v>
      </c>
      <c r="K38" s="12" t="s">
        <v>9</v>
      </c>
      <c r="L38" s="12" t="s">
        <v>21</v>
      </c>
      <c r="M38" s="12" t="s">
        <v>9</v>
      </c>
      <c r="N38" s="12" t="s">
        <v>21</v>
      </c>
      <c r="O38" s="12" t="s">
        <v>9</v>
      </c>
      <c r="P38" s="12" t="s">
        <v>21</v>
      </c>
      <c r="Q38" s="12" t="s">
        <v>9</v>
      </c>
      <c r="R38" s="74">
        <v>18</v>
      </c>
      <c r="S38" s="73">
        <f>R38*8</f>
        <v>144</v>
      </c>
      <c r="T38" s="73">
        <f>S38*5</f>
        <v>720</v>
      </c>
      <c r="U38" s="69">
        <f t="shared" si="3"/>
        <v>0.1794616151545364</v>
      </c>
      <c r="V38" s="69">
        <f t="shared" si="4"/>
        <v>1.4356929212362912</v>
      </c>
    </row>
    <row r="39" spans="1:22" s="21" customFormat="1" x14ac:dyDescent="0.25">
      <c r="A39" s="21" t="s">
        <v>293</v>
      </c>
      <c r="B39" s="12" t="s">
        <v>70</v>
      </c>
      <c r="C39" s="12" t="str">
        <f t="shared" si="0"/>
        <v>Moving East: Studio</v>
      </c>
      <c r="D39" s="69">
        <f t="shared" si="1"/>
        <v>7.2301967038809147</v>
      </c>
      <c r="E39" s="12">
        <v>38</v>
      </c>
      <c r="F39" s="12">
        <v>27.5</v>
      </c>
      <c r="G39" s="17">
        <f t="shared" si="10"/>
        <v>1045</v>
      </c>
      <c r="H39" s="37">
        <v>11.4</v>
      </c>
      <c r="I39" s="37">
        <v>8.25</v>
      </c>
      <c r="J39" s="37">
        <f t="shared" si="11"/>
        <v>94.05</v>
      </c>
      <c r="K39" s="12" t="s">
        <v>21</v>
      </c>
      <c r="L39" s="12" t="s">
        <v>21</v>
      </c>
      <c r="M39" s="12" t="s">
        <v>9</v>
      </c>
      <c r="N39" s="12" t="s">
        <v>21</v>
      </c>
      <c r="O39" s="12" t="s">
        <v>9</v>
      </c>
      <c r="P39" s="12" t="s">
        <v>21</v>
      </c>
      <c r="Q39" s="12"/>
      <c r="R39" s="74">
        <v>17</v>
      </c>
      <c r="S39" s="73">
        <f>R39*8</f>
        <v>136</v>
      </c>
      <c r="T39" s="73">
        <f>S39*5</f>
        <v>680</v>
      </c>
      <c r="U39" s="69">
        <f t="shared" si="3"/>
        <v>0.18075491759702286</v>
      </c>
      <c r="V39" s="69">
        <f t="shared" si="4"/>
        <v>1.4460393407761829</v>
      </c>
    </row>
    <row r="40" spans="1:22" s="21" customFormat="1" x14ac:dyDescent="0.25">
      <c r="A40" s="21" t="s">
        <v>227</v>
      </c>
      <c r="B40" s="12" t="s">
        <v>235</v>
      </c>
      <c r="C40" s="12" t="str">
        <f t="shared" si="0"/>
        <v>Jerwood Space: Spaces 2 &amp; 4</v>
      </c>
      <c r="D40" s="69">
        <f t="shared" si="1"/>
        <v>7.2368421052631584</v>
      </c>
      <c r="E40" s="12">
        <v>50</v>
      </c>
      <c r="F40" s="12">
        <v>24</v>
      </c>
      <c r="G40" s="17">
        <f t="shared" si="10"/>
        <v>1200</v>
      </c>
      <c r="H40" s="37">
        <v>15.2</v>
      </c>
      <c r="I40" s="37">
        <v>7.3</v>
      </c>
      <c r="J40" s="37">
        <f t="shared" si="11"/>
        <v>110.96</v>
      </c>
      <c r="K40" s="12" t="s">
        <v>9</v>
      </c>
      <c r="L40" s="12" t="s">
        <v>21</v>
      </c>
      <c r="M40" s="12" t="s">
        <v>9</v>
      </c>
      <c r="N40" s="12" t="s">
        <v>9</v>
      </c>
      <c r="O40" s="12" t="s">
        <v>9</v>
      </c>
      <c r="P40" s="12" t="s">
        <v>9</v>
      </c>
      <c r="Q40" s="12" t="s">
        <v>9</v>
      </c>
      <c r="R40" s="74">
        <v>22.3</v>
      </c>
      <c r="S40" s="74">
        <v>169</v>
      </c>
      <c r="T40" s="74">
        <v>803</v>
      </c>
      <c r="U40" s="69">
        <f t="shared" si="3"/>
        <v>0.20097332372025958</v>
      </c>
      <c r="V40" s="69">
        <f t="shared" si="4"/>
        <v>1.523071377072819</v>
      </c>
    </row>
    <row r="41" spans="1:22" s="21" customFormat="1" x14ac:dyDescent="0.25">
      <c r="A41" s="6" t="s">
        <v>506</v>
      </c>
      <c r="B41" s="8" t="s">
        <v>512</v>
      </c>
      <c r="C41" s="12" t="str">
        <f t="shared" si="0"/>
        <v>Chisenhale Dance Space: Small Studio</v>
      </c>
      <c r="D41" s="69">
        <f t="shared" si="1"/>
        <v>7.258064516129032</v>
      </c>
      <c r="E41" s="13">
        <f>H41*3.2808399</f>
        <v>26.246719200000001</v>
      </c>
      <c r="F41" s="13">
        <f>I41*3.2808399</f>
        <v>20.34120738</v>
      </c>
      <c r="G41" s="14">
        <f t="shared" si="10"/>
        <v>533.88995829182772</v>
      </c>
      <c r="H41" s="50">
        <v>8</v>
      </c>
      <c r="I41" s="50">
        <v>6.2</v>
      </c>
      <c r="J41" s="50">
        <f t="shared" si="11"/>
        <v>49.6</v>
      </c>
      <c r="K41" s="8" t="s">
        <v>9</v>
      </c>
      <c r="L41" s="8" t="s">
        <v>21</v>
      </c>
      <c r="M41" s="8" t="s">
        <v>9</v>
      </c>
      <c r="N41" s="8" t="s">
        <v>21</v>
      </c>
      <c r="O41" s="8" t="s">
        <v>9</v>
      </c>
      <c r="P41" s="8" t="s">
        <v>21</v>
      </c>
      <c r="Q41" s="8" t="s">
        <v>9</v>
      </c>
      <c r="R41" s="62">
        <v>9</v>
      </c>
      <c r="S41" s="71">
        <f>R41*8</f>
        <v>72</v>
      </c>
      <c r="T41" s="71">
        <f>5*S41</f>
        <v>360</v>
      </c>
      <c r="U41" s="69">
        <f t="shared" si="3"/>
        <v>0.18145161290322581</v>
      </c>
      <c r="V41" s="69">
        <f t="shared" si="4"/>
        <v>1.4516129032258065</v>
      </c>
    </row>
    <row r="42" spans="1:22" s="21" customFormat="1" x14ac:dyDescent="0.25">
      <c r="A42" s="21" t="s">
        <v>247</v>
      </c>
      <c r="B42" s="12" t="s">
        <v>253</v>
      </c>
      <c r="C42" s="12" t="str">
        <f t="shared" si="0"/>
        <v>London Bubble: Rehearsal Room</v>
      </c>
      <c r="D42" s="69">
        <f t="shared" si="1"/>
        <v>7.4152017826194605</v>
      </c>
      <c r="E42" s="23">
        <f>H42*3.2808399</f>
        <v>37.860892446000001</v>
      </c>
      <c r="F42" s="23">
        <f>I42*3.2808399</f>
        <v>27.559055160000003</v>
      </c>
      <c r="G42" s="17">
        <f t="shared" si="10"/>
        <v>1043.4104233261414</v>
      </c>
      <c r="H42" s="37">
        <v>11.54</v>
      </c>
      <c r="I42" s="37">
        <v>8.4</v>
      </c>
      <c r="J42" s="37">
        <f t="shared" si="11"/>
        <v>96.935999999999993</v>
      </c>
      <c r="K42" s="12" t="s">
        <v>9</v>
      </c>
      <c r="L42" s="12" t="s">
        <v>21</v>
      </c>
      <c r="M42" s="12" t="s">
        <v>21</v>
      </c>
      <c r="N42" s="12" t="s">
        <v>21</v>
      </c>
      <c r="O42" s="12" t="s">
        <v>21</v>
      </c>
      <c r="P42" s="12" t="s">
        <v>9</v>
      </c>
      <c r="Q42" s="12" t="s">
        <v>9</v>
      </c>
      <c r="R42" s="74">
        <f>1.2*28</f>
        <v>33.6</v>
      </c>
      <c r="S42" s="74">
        <f>1.2*153</f>
        <v>183.6</v>
      </c>
      <c r="T42" s="74">
        <f>1.2*599</f>
        <v>718.8</v>
      </c>
      <c r="U42" s="69">
        <f t="shared" si="3"/>
        <v>0.34662045060658581</v>
      </c>
      <c r="V42" s="69">
        <f t="shared" si="4"/>
        <v>1.8940331765288438</v>
      </c>
    </row>
    <row r="43" spans="1:22" s="21" customFormat="1" x14ac:dyDescent="0.25">
      <c r="A43" s="8" t="s">
        <v>754</v>
      </c>
      <c r="B43" s="8"/>
      <c r="C43" s="12"/>
      <c r="D43" s="72">
        <f>AVERAGE(D1:D41)</f>
        <v>5.8069387298609314</v>
      </c>
      <c r="E43" s="8"/>
      <c r="F43" s="8"/>
      <c r="G43" s="14"/>
      <c r="H43" s="50"/>
      <c r="I43" s="50"/>
      <c r="J43" s="50"/>
      <c r="K43" s="8"/>
      <c r="L43" s="8"/>
      <c r="M43" s="8"/>
      <c r="N43" s="8"/>
      <c r="O43" s="8"/>
      <c r="P43" s="8"/>
      <c r="Q43" s="8" t="s">
        <v>754</v>
      </c>
      <c r="R43" s="72">
        <f>AVERAGE(R1:R41)</f>
        <v>22.197499999999998</v>
      </c>
      <c r="S43" s="72">
        <f>AVERAGE(S1:S41)</f>
        <v>158.08499999999998</v>
      </c>
      <c r="T43" s="72">
        <f>AVERAGE(T1:T41)</f>
        <v>741.96</v>
      </c>
      <c r="U43" s="72">
        <f>AVERAGE(U1:U41)</f>
        <v>0.17712951373404584</v>
      </c>
      <c r="V43" s="72">
        <f>AVERAGE(V1:V41)</f>
        <v>1.2311585928844087</v>
      </c>
    </row>
    <row r="44" spans="1:22" s="21" customFormat="1" x14ac:dyDescent="0.25">
      <c r="A44" s="12" t="s">
        <v>182</v>
      </c>
      <c r="B44" s="21" t="s">
        <v>189</v>
      </c>
      <c r="C44" s="12" t="str">
        <f t="shared" ref="C44:C107" si="12">A44&amp;": "&amp;B44</f>
        <v>Factory Fitness and Dance Centre: New York</v>
      </c>
      <c r="D44" s="69">
        <f t="shared" ref="D44:D107" si="13">T44/J44</f>
        <v>7.5536213450594536</v>
      </c>
      <c r="E44" s="12">
        <v>38</v>
      </c>
      <c r="F44" s="12">
        <v>45</v>
      </c>
      <c r="G44" s="17">
        <f>E44*F44</f>
        <v>1710</v>
      </c>
      <c r="H44" s="51">
        <f>E44*0.3048</f>
        <v>11.5824</v>
      </c>
      <c r="I44" s="51">
        <f>F44*0.3048</f>
        <v>13.716000000000001</v>
      </c>
      <c r="J44" s="37">
        <f t="shared" ref="J44:J75" si="14">H44*I44</f>
        <v>158.86419840000002</v>
      </c>
      <c r="K44" s="23" t="s">
        <v>21</v>
      </c>
      <c r="L44" s="23" t="s">
        <v>21</v>
      </c>
      <c r="M44" s="23" t="s">
        <v>9</v>
      </c>
      <c r="N44" s="23" t="s">
        <v>21</v>
      </c>
      <c r="O44" s="23" t="s">
        <v>9</v>
      </c>
      <c r="P44" s="23" t="s">
        <v>21</v>
      </c>
      <c r="Q44" s="23" t="s">
        <v>9</v>
      </c>
      <c r="R44" s="62">
        <v>30</v>
      </c>
      <c r="S44" s="73">
        <f>R44*8</f>
        <v>240</v>
      </c>
      <c r="T44" s="73">
        <f>S44*5</f>
        <v>1200</v>
      </c>
      <c r="U44" s="69">
        <f t="shared" ref="U44:U107" si="15">R44/J44</f>
        <v>0.18884053362648634</v>
      </c>
      <c r="V44" s="69">
        <f t="shared" ref="V44:V107" si="16">S44/J44</f>
        <v>1.5107242690118907</v>
      </c>
    </row>
    <row r="45" spans="1:22" s="21" customFormat="1" x14ac:dyDescent="0.25">
      <c r="A45" s="6" t="s">
        <v>751</v>
      </c>
      <c r="B45" s="8" t="s">
        <v>767</v>
      </c>
      <c r="C45" s="12" t="str">
        <f t="shared" si="12"/>
        <v>Theatre Delicatessen: Rehearsal Studio 1</v>
      </c>
      <c r="D45" s="69">
        <f t="shared" si="13"/>
        <v>7.6190476190476186</v>
      </c>
      <c r="E45" s="13">
        <f>H45*3.2808399</f>
        <v>24.606299249999999</v>
      </c>
      <c r="F45" s="13">
        <f>I45*3.2808399</f>
        <v>22.965879300000001</v>
      </c>
      <c r="G45" s="14">
        <f>E45*F45</f>
        <v>565.10529859518056</v>
      </c>
      <c r="H45" s="50">
        <v>7.5</v>
      </c>
      <c r="I45" s="50">
        <v>7</v>
      </c>
      <c r="J45" s="50">
        <f t="shared" si="14"/>
        <v>52.5</v>
      </c>
      <c r="K45" s="8" t="s">
        <v>9</v>
      </c>
      <c r="L45" s="8" t="s">
        <v>21</v>
      </c>
      <c r="M45" s="8" t="s">
        <v>21</v>
      </c>
      <c r="N45" s="8" t="s">
        <v>21</v>
      </c>
      <c r="O45" s="8" t="s">
        <v>21</v>
      </c>
      <c r="P45" s="8" t="s">
        <v>21</v>
      </c>
      <c r="Q45" s="8" t="s">
        <v>21</v>
      </c>
      <c r="R45" s="62">
        <v>10</v>
      </c>
      <c r="S45" s="71">
        <f>R45*8</f>
        <v>80</v>
      </c>
      <c r="T45" s="71">
        <f>S45*5</f>
        <v>400</v>
      </c>
      <c r="U45" s="69">
        <f t="shared" si="15"/>
        <v>0.19047619047619047</v>
      </c>
      <c r="V45" s="69">
        <f t="shared" si="16"/>
        <v>1.5238095238095237</v>
      </c>
    </row>
    <row r="46" spans="1:22" x14ac:dyDescent="0.25">
      <c r="A46" s="6" t="s">
        <v>449</v>
      </c>
      <c r="B46" s="25" t="s">
        <v>165</v>
      </c>
      <c r="C46" s="12" t="str">
        <f t="shared" si="12"/>
        <v>Kobi Nazrul Centre: Meeting Room</v>
      </c>
      <c r="D46" s="69">
        <f t="shared" si="13"/>
        <v>7.6923076923076925</v>
      </c>
      <c r="G46" s="12"/>
      <c r="H46" s="50">
        <v>7.8</v>
      </c>
      <c r="I46" s="50">
        <v>5</v>
      </c>
      <c r="J46" s="50">
        <f t="shared" si="14"/>
        <v>39</v>
      </c>
      <c r="K46" s="8" t="s">
        <v>21</v>
      </c>
      <c r="L46" s="8" t="s">
        <v>21</v>
      </c>
      <c r="M46" s="8" t="s">
        <v>21</v>
      </c>
      <c r="N46" s="8" t="s">
        <v>21</v>
      </c>
      <c r="O46" s="8" t="s">
        <v>21</v>
      </c>
      <c r="P46" s="8" t="s">
        <v>21</v>
      </c>
      <c r="Q46" s="8" t="s">
        <v>21</v>
      </c>
      <c r="R46" s="62">
        <v>22</v>
      </c>
      <c r="S46" s="62">
        <v>60</v>
      </c>
      <c r="T46" s="73">
        <f>S46*5</f>
        <v>300</v>
      </c>
      <c r="U46" s="69">
        <f t="shared" si="15"/>
        <v>0.5641025641025641</v>
      </c>
      <c r="V46" s="69">
        <f t="shared" si="16"/>
        <v>1.5384615384615385</v>
      </c>
    </row>
    <row r="47" spans="1:22" s="77" customFormat="1" x14ac:dyDescent="0.25">
      <c r="A47" s="6" t="s">
        <v>479</v>
      </c>
      <c r="B47" s="8" t="s">
        <v>108</v>
      </c>
      <c r="C47" s="12" t="str">
        <f t="shared" si="12"/>
        <v>Pembroke House Hall: Lower Hall</v>
      </c>
      <c r="D47" s="69">
        <f t="shared" si="13"/>
        <v>7.7777777777777777</v>
      </c>
      <c r="E47" s="13">
        <f t="shared" ref="E47:F49" si="17">H47*3.2808399</f>
        <v>39.370078800000002</v>
      </c>
      <c r="F47" s="13">
        <f t="shared" si="17"/>
        <v>49.212598499999999</v>
      </c>
      <c r="G47" s="14">
        <f>E47*F47</f>
        <v>1937.5038808977617</v>
      </c>
      <c r="H47" s="50">
        <v>12</v>
      </c>
      <c r="I47" s="50">
        <v>15</v>
      </c>
      <c r="J47" s="50">
        <f t="shared" si="14"/>
        <v>180</v>
      </c>
      <c r="K47" s="8" t="s">
        <v>21</v>
      </c>
      <c r="L47" s="8" t="s">
        <v>21</v>
      </c>
      <c r="M47" s="8" t="s">
        <v>21</v>
      </c>
      <c r="N47" s="8" t="s">
        <v>21</v>
      </c>
      <c r="O47" s="8" t="s">
        <v>9</v>
      </c>
      <c r="P47" s="8" t="s">
        <v>21</v>
      </c>
      <c r="Q47" s="8" t="s">
        <v>21</v>
      </c>
      <c r="R47" s="62">
        <v>35</v>
      </c>
      <c r="S47" s="71">
        <f>R47*8</f>
        <v>280</v>
      </c>
      <c r="T47" s="71">
        <f>S47*5</f>
        <v>1400</v>
      </c>
      <c r="U47" s="69">
        <f t="shared" si="15"/>
        <v>0.19444444444444445</v>
      </c>
      <c r="V47" s="69">
        <f t="shared" si="16"/>
        <v>1.5555555555555556</v>
      </c>
    </row>
    <row r="48" spans="1:22" x14ac:dyDescent="0.25">
      <c r="A48" s="21" t="s">
        <v>238</v>
      </c>
      <c r="B48" s="12" t="s">
        <v>246</v>
      </c>
      <c r="C48" s="12" t="str">
        <f t="shared" si="12"/>
        <v>Lantern Arts Centre: Prayer Room</v>
      </c>
      <c r="D48" s="69">
        <f t="shared" si="13"/>
        <v>8</v>
      </c>
      <c r="E48" s="23">
        <f t="shared" si="17"/>
        <v>16.404199500000001</v>
      </c>
      <c r="F48" s="23">
        <f t="shared" si="17"/>
        <v>16.404199500000001</v>
      </c>
      <c r="G48" s="17">
        <f>E48*F48</f>
        <v>269.09776123580025</v>
      </c>
      <c r="H48" s="37">
        <v>5</v>
      </c>
      <c r="I48" s="37">
        <v>5</v>
      </c>
      <c r="J48" s="37">
        <f t="shared" si="14"/>
        <v>25</v>
      </c>
      <c r="K48" s="12" t="s">
        <v>21</v>
      </c>
      <c r="L48" s="12" t="s">
        <v>21</v>
      </c>
      <c r="M48" s="12" t="s">
        <v>21</v>
      </c>
      <c r="N48" s="12" t="s">
        <v>21</v>
      </c>
      <c r="O48" s="12" t="s">
        <v>21</v>
      </c>
      <c r="P48" s="12" t="s">
        <v>21</v>
      </c>
      <c r="Q48" s="12" t="s">
        <v>21</v>
      </c>
      <c r="R48" s="74">
        <v>5</v>
      </c>
      <c r="S48" s="73">
        <f>R48*8</f>
        <v>40</v>
      </c>
      <c r="T48" s="73">
        <f>S48*5</f>
        <v>200</v>
      </c>
      <c r="U48" s="69">
        <f t="shared" si="15"/>
        <v>0.2</v>
      </c>
      <c r="V48" s="69">
        <f t="shared" si="16"/>
        <v>1.6</v>
      </c>
    </row>
    <row r="49" spans="1:22" x14ac:dyDescent="0.25">
      <c r="A49" s="21" t="s">
        <v>103</v>
      </c>
      <c r="B49" s="21" t="s">
        <v>107</v>
      </c>
      <c r="C49" s="12" t="str">
        <f t="shared" si="12"/>
        <v>Brixton Community Base: Upper Hall</v>
      </c>
      <c r="D49" s="69">
        <f t="shared" si="13"/>
        <v>8</v>
      </c>
      <c r="E49" s="23">
        <f t="shared" si="17"/>
        <v>52.493438400000002</v>
      </c>
      <c r="F49" s="23">
        <f t="shared" si="17"/>
        <v>24.606299249999999</v>
      </c>
      <c r="G49" s="23">
        <f>E49*F49</f>
        <v>1291.6692539318412</v>
      </c>
      <c r="H49" s="51">
        <v>16</v>
      </c>
      <c r="I49" s="51">
        <v>7.5</v>
      </c>
      <c r="J49" s="51">
        <f t="shared" si="14"/>
        <v>120</v>
      </c>
      <c r="K49" s="12" t="s">
        <v>21</v>
      </c>
      <c r="L49" s="12" t="s">
        <v>21</v>
      </c>
      <c r="M49" s="12" t="s">
        <v>21</v>
      </c>
      <c r="N49" s="12" t="s">
        <v>21</v>
      </c>
      <c r="O49" s="12" t="s">
        <v>21</v>
      </c>
      <c r="P49" s="21" t="s">
        <v>9</v>
      </c>
      <c r="Q49" s="21" t="s">
        <v>21</v>
      </c>
      <c r="R49" s="73">
        <f>S49/8</f>
        <v>28.125</v>
      </c>
      <c r="S49" s="74">
        <v>225</v>
      </c>
      <c r="T49" s="74">
        <v>960</v>
      </c>
      <c r="U49" s="69">
        <f t="shared" si="15"/>
        <v>0.234375</v>
      </c>
      <c r="V49" s="69">
        <f t="shared" si="16"/>
        <v>1.875</v>
      </c>
    </row>
    <row r="50" spans="1:22" x14ac:dyDescent="0.25">
      <c r="A50" s="21" t="s">
        <v>648</v>
      </c>
      <c r="B50" s="12" t="s">
        <v>654</v>
      </c>
      <c r="C50" s="12" t="str">
        <f t="shared" si="12"/>
        <v>NLPAC Performing Arts: Studio F1</v>
      </c>
      <c r="D50" s="69">
        <f t="shared" si="13"/>
        <v>8.0808080808080813</v>
      </c>
      <c r="E50" s="12">
        <v>18</v>
      </c>
      <c r="F50" s="12">
        <v>40</v>
      </c>
      <c r="G50" s="17">
        <f>E50*F50</f>
        <v>720</v>
      </c>
      <c r="H50" s="37">
        <v>5.5</v>
      </c>
      <c r="I50" s="37">
        <v>18</v>
      </c>
      <c r="J50" s="37">
        <f t="shared" si="14"/>
        <v>99</v>
      </c>
      <c r="K50" s="12" t="s">
        <v>21</v>
      </c>
      <c r="L50" s="12" t="s">
        <v>21</v>
      </c>
      <c r="M50" s="12" t="s">
        <v>9</v>
      </c>
      <c r="N50" s="12" t="s">
        <v>21</v>
      </c>
      <c r="O50" s="12" t="s">
        <v>9</v>
      </c>
      <c r="P50" s="12" t="s">
        <v>21</v>
      </c>
      <c r="Q50" s="12" t="s">
        <v>9</v>
      </c>
      <c r="R50" s="74">
        <v>20</v>
      </c>
      <c r="S50" s="73">
        <f>R50*8</f>
        <v>160</v>
      </c>
      <c r="T50" s="73">
        <f>S50*5</f>
        <v>800</v>
      </c>
      <c r="U50" s="69">
        <f t="shared" si="15"/>
        <v>0.20202020202020202</v>
      </c>
      <c r="V50" s="69">
        <f t="shared" si="16"/>
        <v>1.6161616161616161</v>
      </c>
    </row>
    <row r="51" spans="1:22" x14ac:dyDescent="0.25">
      <c r="A51" s="6" t="s">
        <v>724</v>
      </c>
      <c r="B51" s="25" t="s">
        <v>730</v>
      </c>
      <c r="C51" s="12" t="str">
        <f t="shared" si="12"/>
        <v>Sadler's Wells: Space A</v>
      </c>
      <c r="D51" s="69">
        <f t="shared" si="13"/>
        <v>8.2758620689655178</v>
      </c>
      <c r="E51" s="23"/>
      <c r="F51" s="23"/>
      <c r="G51" s="23"/>
      <c r="H51" s="50">
        <v>16.5</v>
      </c>
      <c r="I51" s="50">
        <v>14.5</v>
      </c>
      <c r="J51" s="50">
        <f t="shared" si="14"/>
        <v>239.25</v>
      </c>
      <c r="K51" s="25" t="s">
        <v>9</v>
      </c>
      <c r="L51" s="25" t="s">
        <v>9</v>
      </c>
      <c r="M51" s="25" t="s">
        <v>9</v>
      </c>
      <c r="N51" s="25" t="s">
        <v>21</v>
      </c>
      <c r="O51" s="25" t="s">
        <v>9</v>
      </c>
      <c r="P51" s="25" t="s">
        <v>21</v>
      </c>
      <c r="Q51" s="25" t="s">
        <v>9</v>
      </c>
      <c r="R51" s="71">
        <f>S51/8</f>
        <v>51</v>
      </c>
      <c r="S51" s="62">
        <v>408</v>
      </c>
      <c r="T51" s="62">
        <v>1980</v>
      </c>
      <c r="U51" s="69">
        <f t="shared" si="15"/>
        <v>0.21316614420062696</v>
      </c>
      <c r="V51" s="69">
        <f t="shared" si="16"/>
        <v>1.7053291536050157</v>
      </c>
    </row>
    <row r="52" spans="1:22" x14ac:dyDescent="0.25">
      <c r="A52" s="21" t="s">
        <v>210</v>
      </c>
      <c r="B52" s="12" t="s">
        <v>216</v>
      </c>
      <c r="C52" s="12" t="str">
        <f t="shared" si="12"/>
        <v>Islington Arts Factory: The Linbury</v>
      </c>
      <c r="D52" s="69">
        <f t="shared" si="13"/>
        <v>8.3333333333333339</v>
      </c>
      <c r="E52" s="12">
        <v>39</v>
      </c>
      <c r="F52" s="12">
        <v>22</v>
      </c>
      <c r="G52" s="17">
        <f>E52*F52</f>
        <v>858</v>
      </c>
      <c r="H52" s="37">
        <v>12</v>
      </c>
      <c r="I52" s="37">
        <v>6.8</v>
      </c>
      <c r="J52" s="51">
        <f t="shared" si="14"/>
        <v>81.599999999999994</v>
      </c>
      <c r="K52" s="12" t="s">
        <v>9</v>
      </c>
      <c r="L52" s="12" t="s">
        <v>21</v>
      </c>
      <c r="M52" s="12" t="s">
        <v>9</v>
      </c>
      <c r="N52" s="12" t="s">
        <v>21</v>
      </c>
      <c r="O52" s="12" t="s">
        <v>9</v>
      </c>
      <c r="P52" s="12" t="s">
        <v>21</v>
      </c>
      <c r="Q52" s="12" t="s">
        <v>9</v>
      </c>
      <c r="R52" s="74">
        <v>17</v>
      </c>
      <c r="S52" s="73">
        <f>R52*8</f>
        <v>136</v>
      </c>
      <c r="T52" s="73">
        <f>S52*5</f>
        <v>680</v>
      </c>
      <c r="U52" s="69">
        <f t="shared" si="15"/>
        <v>0.20833333333333334</v>
      </c>
      <c r="V52" s="69">
        <f t="shared" si="16"/>
        <v>1.6666666666666667</v>
      </c>
    </row>
    <row r="53" spans="1:22" s="77" customFormat="1" x14ac:dyDescent="0.25">
      <c r="A53" s="6" t="s">
        <v>644</v>
      </c>
      <c r="B53" s="8" t="s">
        <v>253</v>
      </c>
      <c r="C53" s="12" t="str">
        <f t="shared" si="12"/>
        <v>Sell A Door: Rehearsal Room</v>
      </c>
      <c r="D53" s="69">
        <f t="shared" si="13"/>
        <v>8.3916083916083917</v>
      </c>
      <c r="E53" s="8">
        <v>36</v>
      </c>
      <c r="F53" s="8">
        <v>21</v>
      </c>
      <c r="G53" s="14">
        <f>E53*F53</f>
        <v>756</v>
      </c>
      <c r="H53" s="50">
        <v>11</v>
      </c>
      <c r="I53" s="50">
        <v>6.5</v>
      </c>
      <c r="J53" s="50">
        <f t="shared" si="14"/>
        <v>71.5</v>
      </c>
      <c r="K53" s="8" t="s">
        <v>9</v>
      </c>
      <c r="L53" s="8" t="s">
        <v>21</v>
      </c>
      <c r="M53" s="8" t="s">
        <v>21</v>
      </c>
      <c r="N53" s="8" t="s">
        <v>21</v>
      </c>
      <c r="O53" s="8" t="s">
        <v>21</v>
      </c>
      <c r="P53" s="8" t="s">
        <v>9</v>
      </c>
      <c r="Q53" s="8" t="s">
        <v>9</v>
      </c>
      <c r="R53" s="62">
        <f>1.2*17</f>
        <v>20.399999999999999</v>
      </c>
      <c r="S53" s="62">
        <f>1.2*120</f>
        <v>144</v>
      </c>
      <c r="T53" s="62">
        <f>1.2*500</f>
        <v>600</v>
      </c>
      <c r="U53" s="69">
        <f t="shared" si="15"/>
        <v>0.28531468531468529</v>
      </c>
      <c r="V53" s="69">
        <f t="shared" si="16"/>
        <v>2.0139860139860142</v>
      </c>
    </row>
    <row r="54" spans="1:22" x14ac:dyDescent="0.25">
      <c r="A54" s="21" t="s">
        <v>282</v>
      </c>
      <c r="B54" s="12" t="s">
        <v>283</v>
      </c>
      <c r="C54" s="12" t="str">
        <f t="shared" si="12"/>
        <v>Tricycle Theatre : Cameron Mackintosh Studio</v>
      </c>
      <c r="D54" s="69">
        <f t="shared" si="13"/>
        <v>8.4444444444444446</v>
      </c>
      <c r="E54" s="23">
        <f>H54*3.2808399</f>
        <v>29.527559100000001</v>
      </c>
      <c r="F54" s="23">
        <f>I54*3.2808399</f>
        <v>49.212598499999999</v>
      </c>
      <c r="G54" s="17">
        <f>E54*F54</f>
        <v>1453.1279106733214</v>
      </c>
      <c r="H54" s="37">
        <v>9</v>
      </c>
      <c r="I54" s="37">
        <v>15</v>
      </c>
      <c r="J54" s="37">
        <f t="shared" si="14"/>
        <v>135</v>
      </c>
      <c r="K54" s="12" t="s">
        <v>9</v>
      </c>
      <c r="L54" s="12" t="s">
        <v>21</v>
      </c>
      <c r="M54" s="12" t="s">
        <v>21</v>
      </c>
      <c r="N54" s="12" t="s">
        <v>21</v>
      </c>
      <c r="O54" s="12" t="s">
        <v>21</v>
      </c>
      <c r="P54" s="12" t="s">
        <v>9</v>
      </c>
      <c r="Q54" s="12" t="s">
        <v>21</v>
      </c>
      <c r="R54" s="73">
        <f>S54/8</f>
        <v>28.5</v>
      </c>
      <c r="S54" s="71">
        <f>T54/5</f>
        <v>228</v>
      </c>
      <c r="T54" s="74">
        <f>950*1.2</f>
        <v>1140</v>
      </c>
      <c r="U54" s="69">
        <f t="shared" si="15"/>
        <v>0.21111111111111111</v>
      </c>
      <c r="V54" s="69">
        <f t="shared" si="16"/>
        <v>1.6888888888888889</v>
      </c>
    </row>
    <row r="55" spans="1:22" s="21" customFormat="1" x14ac:dyDescent="0.25">
      <c r="A55" s="21" t="s">
        <v>666</v>
      </c>
      <c r="B55" s="21" t="s">
        <v>673</v>
      </c>
      <c r="C55" s="12" t="str">
        <f t="shared" si="12"/>
        <v>Park Theatre: Morris Space</v>
      </c>
      <c r="D55" s="69">
        <f t="shared" si="13"/>
        <v>8.5</v>
      </c>
      <c r="E55" s="12"/>
      <c r="F55" s="12"/>
      <c r="G55" s="23"/>
      <c r="H55" s="51">
        <v>10</v>
      </c>
      <c r="I55" s="51">
        <v>6</v>
      </c>
      <c r="J55" s="37">
        <f t="shared" si="14"/>
        <v>60</v>
      </c>
      <c r="K55" s="21" t="s">
        <v>9</v>
      </c>
      <c r="L55" s="21" t="s">
        <v>21</v>
      </c>
      <c r="M55" s="21" t="s">
        <v>9</v>
      </c>
      <c r="N55" s="21" t="s">
        <v>9</v>
      </c>
      <c r="O55" s="21" t="s">
        <v>21</v>
      </c>
      <c r="P55" s="21" t="s">
        <v>9</v>
      </c>
      <c r="Q55" s="21" t="s">
        <v>21</v>
      </c>
      <c r="R55" s="73">
        <f>S55/8</f>
        <v>12.75</v>
      </c>
      <c r="S55" s="73">
        <f>T55/5</f>
        <v>102</v>
      </c>
      <c r="T55" s="74">
        <f>1.2*425</f>
        <v>510</v>
      </c>
      <c r="U55" s="69">
        <f t="shared" si="15"/>
        <v>0.21249999999999999</v>
      </c>
      <c r="V55" s="69">
        <f t="shared" si="16"/>
        <v>1.7</v>
      </c>
    </row>
    <row r="56" spans="1:22" x14ac:dyDescent="0.25">
      <c r="A56" s="6" t="s">
        <v>463</v>
      </c>
      <c r="B56" s="8" t="s">
        <v>88</v>
      </c>
      <c r="C56" s="12" t="str">
        <f t="shared" si="12"/>
        <v>The Tramshed: Theatre</v>
      </c>
      <c r="D56" s="69">
        <f t="shared" si="13"/>
        <v>8.5714285714285712</v>
      </c>
      <c r="E56" s="13">
        <f>H56*3.2808399</f>
        <v>32.808399000000001</v>
      </c>
      <c r="F56" s="13">
        <f>I56*3.2808399</f>
        <v>45.931758600000002</v>
      </c>
      <c r="G56" s="14">
        <f>E56*F56</f>
        <v>1506.9474629204815</v>
      </c>
      <c r="H56" s="50">
        <v>10</v>
      </c>
      <c r="I56" s="50">
        <v>14</v>
      </c>
      <c r="J56" s="50">
        <f t="shared" si="14"/>
        <v>140</v>
      </c>
      <c r="K56" s="8" t="s">
        <v>9</v>
      </c>
      <c r="L56" s="8" t="s">
        <v>21</v>
      </c>
      <c r="M56" s="8" t="s">
        <v>9</v>
      </c>
      <c r="N56" s="8" t="s">
        <v>9</v>
      </c>
      <c r="O56" s="8" t="s">
        <v>9</v>
      </c>
      <c r="P56" s="8" t="s">
        <v>21</v>
      </c>
      <c r="Q56" s="8" t="s">
        <v>21</v>
      </c>
      <c r="R56" s="62">
        <v>64</v>
      </c>
      <c r="S56" s="62">
        <v>395</v>
      </c>
      <c r="T56" s="62">
        <v>1200</v>
      </c>
      <c r="U56" s="69">
        <f t="shared" si="15"/>
        <v>0.45714285714285713</v>
      </c>
      <c r="V56" s="69">
        <f t="shared" si="16"/>
        <v>2.8214285714285716</v>
      </c>
    </row>
    <row r="57" spans="1:22" x14ac:dyDescent="0.25">
      <c r="A57" s="21" t="s">
        <v>116</v>
      </c>
      <c r="B57" s="21" t="s">
        <v>126</v>
      </c>
      <c r="C57" s="12" t="str">
        <f t="shared" si="12"/>
        <v>Cecil Sharp House: Storrow Hall</v>
      </c>
      <c r="D57" s="69">
        <f t="shared" si="13"/>
        <v>8.6111283333677786</v>
      </c>
      <c r="E57" s="23">
        <v>30</v>
      </c>
      <c r="F57" s="23">
        <v>25</v>
      </c>
      <c r="G57" s="23">
        <f>E57*F57</f>
        <v>750</v>
      </c>
      <c r="H57" s="51">
        <f>E57*0.3048</f>
        <v>9.1440000000000001</v>
      </c>
      <c r="I57" s="51">
        <f>F57*0.3048</f>
        <v>7.62</v>
      </c>
      <c r="J57" s="51">
        <f t="shared" si="14"/>
        <v>69.677279999999996</v>
      </c>
      <c r="K57" s="21" t="s">
        <v>9</v>
      </c>
      <c r="L57" s="21" t="s">
        <v>21</v>
      </c>
      <c r="M57" s="21" t="s">
        <v>21</v>
      </c>
      <c r="N57" s="21" t="s">
        <v>21</v>
      </c>
      <c r="O57" s="21" t="s">
        <v>9</v>
      </c>
      <c r="P57" s="21" t="s">
        <v>9</v>
      </c>
      <c r="Q57" s="21" t="s">
        <v>21</v>
      </c>
      <c r="R57" s="73">
        <f>S57/8</f>
        <v>18.75</v>
      </c>
      <c r="S57" s="74">
        <v>150</v>
      </c>
      <c r="T57" s="74">
        <v>600</v>
      </c>
      <c r="U57" s="69">
        <f t="shared" si="15"/>
        <v>0.26909776041774308</v>
      </c>
      <c r="V57" s="69">
        <f t="shared" si="16"/>
        <v>2.1527820833419447</v>
      </c>
    </row>
    <row r="58" spans="1:22" x14ac:dyDescent="0.25">
      <c r="A58" s="21" t="s">
        <v>580</v>
      </c>
      <c r="B58" s="21" t="s">
        <v>88</v>
      </c>
      <c r="C58" s="12" t="str">
        <f t="shared" si="12"/>
        <v>Chats Palace: Theatre</v>
      </c>
      <c r="D58" s="69">
        <f t="shared" si="13"/>
        <v>8.6419753086419746</v>
      </c>
      <c r="E58" s="17"/>
      <c r="F58" s="17"/>
      <c r="H58" s="51">
        <v>10.8</v>
      </c>
      <c r="I58" s="51">
        <v>10.5</v>
      </c>
      <c r="J58" s="37">
        <f t="shared" si="14"/>
        <v>113.4</v>
      </c>
      <c r="K58" s="21" t="s">
        <v>21</v>
      </c>
      <c r="L58" s="21" t="s">
        <v>21</v>
      </c>
      <c r="M58" s="21" t="s">
        <v>21</v>
      </c>
      <c r="N58" s="21" t="s">
        <v>261</v>
      </c>
      <c r="O58" s="21" t="s">
        <v>21</v>
      </c>
      <c r="P58" s="21" t="s">
        <v>21</v>
      </c>
      <c r="Q58" s="21" t="s">
        <v>21</v>
      </c>
      <c r="R58" s="74">
        <v>26</v>
      </c>
      <c r="S58" s="74">
        <v>196</v>
      </c>
      <c r="T58" s="73">
        <f>S58*5</f>
        <v>980</v>
      </c>
      <c r="U58" s="69">
        <f t="shared" si="15"/>
        <v>0.2292768959435626</v>
      </c>
      <c r="V58" s="69">
        <f t="shared" si="16"/>
        <v>1.728395061728395</v>
      </c>
    </row>
    <row r="59" spans="1:22" x14ac:dyDescent="0.25">
      <c r="A59" s="6" t="s">
        <v>751</v>
      </c>
      <c r="B59" s="8" t="s">
        <v>771</v>
      </c>
      <c r="C59" s="12" t="str">
        <f t="shared" si="12"/>
        <v>Theatre Delicatessen: Rehearsal Studio 5</v>
      </c>
      <c r="D59" s="69">
        <f t="shared" si="13"/>
        <v>8.7272727272727266</v>
      </c>
      <c r="E59" s="13">
        <f t="shared" ref="E59:F62" si="18">H59*3.2808399</f>
        <v>36.089238899999998</v>
      </c>
      <c r="F59" s="13">
        <f t="shared" si="18"/>
        <v>16.404199500000001</v>
      </c>
      <c r="G59" s="14">
        <f>E59*F59</f>
        <v>592.0150747187605</v>
      </c>
      <c r="H59" s="50">
        <v>11</v>
      </c>
      <c r="I59" s="50">
        <v>5</v>
      </c>
      <c r="J59" s="50">
        <f t="shared" si="14"/>
        <v>55</v>
      </c>
      <c r="K59" s="8" t="s">
        <v>9</v>
      </c>
      <c r="L59" s="8" t="s">
        <v>21</v>
      </c>
      <c r="M59" s="8" t="s">
        <v>21</v>
      </c>
      <c r="N59" s="8" t="s">
        <v>21</v>
      </c>
      <c r="O59" s="8" t="s">
        <v>21</v>
      </c>
      <c r="P59" s="8" t="s">
        <v>21</v>
      </c>
      <c r="Q59" s="8" t="s">
        <v>21</v>
      </c>
      <c r="R59" s="62">
        <v>12</v>
      </c>
      <c r="S59" s="71">
        <f>R59*8</f>
        <v>96</v>
      </c>
      <c r="T59" s="71">
        <f>S59*5</f>
        <v>480</v>
      </c>
      <c r="U59" s="69">
        <f t="shared" si="15"/>
        <v>0.21818181818181817</v>
      </c>
      <c r="V59" s="69">
        <f t="shared" si="16"/>
        <v>1.7454545454545454</v>
      </c>
    </row>
    <row r="60" spans="1:22" x14ac:dyDescent="0.25">
      <c r="A60" s="6" t="s">
        <v>340</v>
      </c>
      <c r="B60" s="25" t="s">
        <v>100</v>
      </c>
      <c r="C60" s="12" t="str">
        <f t="shared" si="12"/>
        <v>The Poor School: Studio 1</v>
      </c>
      <c r="D60" s="69">
        <f t="shared" si="13"/>
        <v>8.7301587301587293</v>
      </c>
      <c r="E60" s="23">
        <f t="shared" si="18"/>
        <v>29.527559100000001</v>
      </c>
      <c r="F60" s="23">
        <f t="shared" si="18"/>
        <v>22.965879300000001</v>
      </c>
      <c r="G60" s="23">
        <f>E60*F60</f>
        <v>678.12635831421665</v>
      </c>
      <c r="H60" s="52">
        <v>9</v>
      </c>
      <c r="I60" s="52">
        <v>7</v>
      </c>
      <c r="J60" s="37">
        <f t="shared" si="14"/>
        <v>63</v>
      </c>
      <c r="K60" s="25" t="s">
        <v>9</v>
      </c>
      <c r="L60" s="25" t="s">
        <v>21</v>
      </c>
      <c r="M60" s="25" t="s">
        <v>21</v>
      </c>
      <c r="N60" s="25" t="s">
        <v>21</v>
      </c>
      <c r="O60" s="25" t="s">
        <v>21</v>
      </c>
      <c r="P60" s="25" t="s">
        <v>9</v>
      </c>
      <c r="Q60" s="25" t="s">
        <v>9</v>
      </c>
      <c r="R60" s="71">
        <f>S60/8</f>
        <v>13.75</v>
      </c>
      <c r="S60" s="62">
        <v>110</v>
      </c>
      <c r="T60" s="71">
        <f>S60*5</f>
        <v>550</v>
      </c>
      <c r="U60" s="69">
        <f t="shared" si="15"/>
        <v>0.21825396825396826</v>
      </c>
      <c r="V60" s="69">
        <f t="shared" si="16"/>
        <v>1.746031746031746</v>
      </c>
    </row>
    <row r="61" spans="1:22" s="77" customFormat="1" x14ac:dyDescent="0.25">
      <c r="A61" s="6" t="s">
        <v>340</v>
      </c>
      <c r="B61" s="25" t="s">
        <v>101</v>
      </c>
      <c r="C61" s="12" t="str">
        <f t="shared" si="12"/>
        <v>The Poor School: Studio 2</v>
      </c>
      <c r="D61" s="69">
        <f t="shared" si="13"/>
        <v>8.7301587301587293</v>
      </c>
      <c r="E61" s="23">
        <f t="shared" si="18"/>
        <v>29.527559100000001</v>
      </c>
      <c r="F61" s="23">
        <f t="shared" si="18"/>
        <v>22.965879300000001</v>
      </c>
      <c r="G61" s="23">
        <f>E61*F61</f>
        <v>678.12635831421665</v>
      </c>
      <c r="H61" s="52">
        <v>9</v>
      </c>
      <c r="I61" s="52">
        <v>7</v>
      </c>
      <c r="J61" s="37">
        <f t="shared" si="14"/>
        <v>63</v>
      </c>
      <c r="K61" s="25" t="s">
        <v>9</v>
      </c>
      <c r="L61" s="25" t="s">
        <v>21</v>
      </c>
      <c r="M61" s="25" t="s">
        <v>21</v>
      </c>
      <c r="N61" s="25" t="s">
        <v>21</v>
      </c>
      <c r="O61" s="25" t="s">
        <v>21</v>
      </c>
      <c r="P61" s="25" t="s">
        <v>9</v>
      </c>
      <c r="Q61" s="25" t="s">
        <v>21</v>
      </c>
      <c r="R61" s="71">
        <f>S61/8</f>
        <v>13.75</v>
      </c>
      <c r="S61" s="62">
        <v>110</v>
      </c>
      <c r="T61" s="71">
        <f>S61*5</f>
        <v>550</v>
      </c>
      <c r="U61" s="69">
        <f t="shared" si="15"/>
        <v>0.21825396825396826</v>
      </c>
      <c r="V61" s="69">
        <f t="shared" si="16"/>
        <v>1.746031746031746</v>
      </c>
    </row>
    <row r="62" spans="1:22" x14ac:dyDescent="0.25">
      <c r="A62" s="6" t="s">
        <v>28</v>
      </c>
      <c r="B62" s="8" t="s">
        <v>161</v>
      </c>
      <c r="C62" s="12" t="str">
        <f t="shared" si="12"/>
        <v>3 Mills Studios: Studio 6</v>
      </c>
      <c r="D62" s="69">
        <f t="shared" si="13"/>
        <v>8.7591993061340165</v>
      </c>
      <c r="E62" s="13">
        <f t="shared" si="18"/>
        <v>62.631233691000006</v>
      </c>
      <c r="F62" s="13">
        <f t="shared" si="18"/>
        <v>40.026246780000001</v>
      </c>
      <c r="G62" s="14">
        <f>E62*F62</f>
        <v>2506.8932158518164</v>
      </c>
      <c r="H62" s="50">
        <v>19.09</v>
      </c>
      <c r="I62" s="50">
        <v>12.2</v>
      </c>
      <c r="J62" s="50">
        <f t="shared" si="14"/>
        <v>232.898</v>
      </c>
      <c r="K62" s="8" t="s">
        <v>21</v>
      </c>
      <c r="L62" s="8" t="s">
        <v>21</v>
      </c>
      <c r="M62" s="8" t="s">
        <v>21</v>
      </c>
      <c r="N62" s="8" t="s">
        <v>21</v>
      </c>
      <c r="O62" s="8" t="s">
        <v>21</v>
      </c>
      <c r="P62" s="57" t="s">
        <v>21</v>
      </c>
      <c r="Q62" s="25" t="s">
        <v>21</v>
      </c>
      <c r="R62" s="67">
        <f>S62/8</f>
        <v>63.75</v>
      </c>
      <c r="S62" s="68">
        <v>510</v>
      </c>
      <c r="T62" s="68">
        <v>2040</v>
      </c>
      <c r="U62" s="69">
        <f t="shared" si="15"/>
        <v>0.27372497831668802</v>
      </c>
      <c r="V62" s="69">
        <f t="shared" si="16"/>
        <v>2.1897998265335041</v>
      </c>
    </row>
    <row r="63" spans="1:22" s="21" customFormat="1" x14ac:dyDescent="0.25">
      <c r="A63" s="6" t="s">
        <v>472</v>
      </c>
      <c r="B63" s="8" t="s">
        <v>70</v>
      </c>
      <c r="C63" s="12" t="str">
        <f t="shared" si="12"/>
        <v>Brady Arts and Community Centre: Studio</v>
      </c>
      <c r="D63" s="69">
        <f t="shared" si="13"/>
        <v>8.8888888888888893</v>
      </c>
      <c r="E63" s="13"/>
      <c r="F63" s="13"/>
      <c r="G63" s="14"/>
      <c r="H63" s="50">
        <v>18</v>
      </c>
      <c r="I63" s="50">
        <v>10.5</v>
      </c>
      <c r="J63" s="50">
        <f t="shared" si="14"/>
        <v>189</v>
      </c>
      <c r="K63" s="8" t="s">
        <v>21</v>
      </c>
      <c r="L63" s="8" t="s">
        <v>21</v>
      </c>
      <c r="M63" s="8" t="s">
        <v>21</v>
      </c>
      <c r="N63" s="8" t="s">
        <v>21</v>
      </c>
      <c r="O63" s="8" t="s">
        <v>21</v>
      </c>
      <c r="P63" s="8" t="s">
        <v>21</v>
      </c>
      <c r="Q63" s="8" t="s">
        <v>21</v>
      </c>
      <c r="R63" s="62">
        <v>42</v>
      </c>
      <c r="S63" s="71">
        <f>R63*8</f>
        <v>336</v>
      </c>
      <c r="T63" s="71">
        <f>S63*5</f>
        <v>1680</v>
      </c>
      <c r="U63" s="69">
        <f t="shared" si="15"/>
        <v>0.22222222222222221</v>
      </c>
      <c r="V63" s="69">
        <f t="shared" si="16"/>
        <v>1.7777777777777777</v>
      </c>
    </row>
    <row r="64" spans="1:22" x14ac:dyDescent="0.25">
      <c r="A64" s="33" t="s">
        <v>540</v>
      </c>
      <c r="B64" s="12" t="s">
        <v>774</v>
      </c>
      <c r="C64" s="12" t="str">
        <f t="shared" si="12"/>
        <v>Young Actors Theatre: Basement Space</v>
      </c>
      <c r="D64" s="69">
        <f t="shared" si="13"/>
        <v>8.9126559714795022</v>
      </c>
      <c r="G64" s="14"/>
      <c r="H64" s="51">
        <v>5.5</v>
      </c>
      <c r="I64" s="51">
        <v>5.0999999999999996</v>
      </c>
      <c r="J64" s="37">
        <f t="shared" si="14"/>
        <v>28.049999999999997</v>
      </c>
      <c r="K64" s="12" t="s">
        <v>9</v>
      </c>
      <c r="L64" s="12" t="s">
        <v>21</v>
      </c>
      <c r="M64" s="12" t="s">
        <v>21</v>
      </c>
      <c r="N64" s="12" t="s">
        <v>21</v>
      </c>
      <c r="O64" s="12" t="s">
        <v>21</v>
      </c>
      <c r="P64" s="12" t="s">
        <v>21</v>
      </c>
      <c r="Q64" s="12" t="s">
        <v>21</v>
      </c>
      <c r="R64" s="74">
        <v>7</v>
      </c>
      <c r="S64" s="74">
        <v>50</v>
      </c>
      <c r="T64" s="74">
        <v>250</v>
      </c>
      <c r="U64" s="69">
        <f t="shared" si="15"/>
        <v>0.24955436720142604</v>
      </c>
      <c r="V64" s="69">
        <f t="shared" si="16"/>
        <v>1.7825311942959003</v>
      </c>
    </row>
    <row r="65" spans="1:22" x14ac:dyDescent="0.25">
      <c r="A65" s="12" t="s">
        <v>182</v>
      </c>
      <c r="B65" s="21" t="s">
        <v>190</v>
      </c>
      <c r="C65" s="12" t="str">
        <f t="shared" si="12"/>
        <v>Factory Fitness and Dance Centre: Havana</v>
      </c>
      <c r="D65" s="69">
        <f t="shared" si="13"/>
        <v>9.0643456140713443</v>
      </c>
      <c r="E65" s="12">
        <v>38</v>
      </c>
      <c r="F65" s="12">
        <v>30</v>
      </c>
      <c r="G65" s="17">
        <f t="shared" ref="G65:G80" si="19">E65*F65</f>
        <v>1140</v>
      </c>
      <c r="H65" s="51">
        <f t="shared" ref="H65:I67" si="20">E65*0.3048</f>
        <v>11.5824</v>
      </c>
      <c r="I65" s="51">
        <f t="shared" si="20"/>
        <v>9.1440000000000001</v>
      </c>
      <c r="J65" s="37">
        <f t="shared" si="14"/>
        <v>105.9094656</v>
      </c>
      <c r="K65" s="23" t="s">
        <v>21</v>
      </c>
      <c r="L65" s="23" t="s">
        <v>21</v>
      </c>
      <c r="M65" s="23" t="s">
        <v>9</v>
      </c>
      <c r="N65" s="23" t="s">
        <v>21</v>
      </c>
      <c r="O65" s="23" t="s">
        <v>9</v>
      </c>
      <c r="P65" s="23" t="s">
        <v>21</v>
      </c>
      <c r="Q65" s="23" t="s">
        <v>9</v>
      </c>
      <c r="R65" s="62">
        <v>24</v>
      </c>
      <c r="S65" s="73">
        <f>R65*8</f>
        <v>192</v>
      </c>
      <c r="T65" s="73">
        <f>S65*5</f>
        <v>960</v>
      </c>
      <c r="U65" s="69">
        <f t="shared" si="15"/>
        <v>0.22660864035178363</v>
      </c>
      <c r="V65" s="69">
        <f t="shared" si="16"/>
        <v>1.812869122814269</v>
      </c>
    </row>
    <row r="66" spans="1:22" x14ac:dyDescent="0.25">
      <c r="A66" s="32" t="s">
        <v>391</v>
      </c>
      <c r="B66" s="25" t="s">
        <v>397</v>
      </c>
      <c r="C66" s="12" t="str">
        <f t="shared" si="12"/>
        <v>Space, The: The Space</v>
      </c>
      <c r="D66" s="69">
        <f t="shared" si="13"/>
        <v>9.2262089286083331</v>
      </c>
      <c r="E66" s="8">
        <v>30</v>
      </c>
      <c r="F66" s="8">
        <v>28</v>
      </c>
      <c r="G66" s="23">
        <f t="shared" si="19"/>
        <v>840</v>
      </c>
      <c r="H66" s="51">
        <f t="shared" si="20"/>
        <v>9.1440000000000001</v>
      </c>
      <c r="I66" s="51">
        <f t="shared" si="20"/>
        <v>8.5343999999999998</v>
      </c>
      <c r="J66" s="52">
        <f t="shared" si="14"/>
        <v>78.0385536</v>
      </c>
      <c r="K66" s="8" t="s">
        <v>21</v>
      </c>
      <c r="L66" s="8" t="s">
        <v>9</v>
      </c>
      <c r="M66" s="8" t="s">
        <v>9</v>
      </c>
      <c r="N66" s="8" t="s">
        <v>9</v>
      </c>
      <c r="O66" s="8" t="s">
        <v>21</v>
      </c>
      <c r="P66" s="8" t="s">
        <v>9</v>
      </c>
      <c r="Q66" s="8" t="s">
        <v>21</v>
      </c>
      <c r="R66" s="62">
        <f>15*1.2</f>
        <v>18</v>
      </c>
      <c r="S66" s="71">
        <f>R66*8</f>
        <v>144</v>
      </c>
      <c r="T66" s="71">
        <f>S66*5</f>
        <v>720</v>
      </c>
      <c r="U66" s="69">
        <f t="shared" si="15"/>
        <v>0.23065522321520834</v>
      </c>
      <c r="V66" s="69">
        <f t="shared" si="16"/>
        <v>1.8452417857216667</v>
      </c>
    </row>
    <row r="67" spans="1:22" x14ac:dyDescent="0.25">
      <c r="A67" s="21" t="s">
        <v>116</v>
      </c>
      <c r="B67" s="21" t="s">
        <v>122</v>
      </c>
      <c r="C67" s="12" t="str">
        <f t="shared" si="12"/>
        <v>Cecil Sharp House: Kennedy Hall</v>
      </c>
      <c r="D67" s="69">
        <f t="shared" si="13"/>
        <v>9.2262089286083331</v>
      </c>
      <c r="E67" s="23">
        <v>70</v>
      </c>
      <c r="F67" s="23">
        <v>40</v>
      </c>
      <c r="G67" s="23">
        <f t="shared" si="19"/>
        <v>2800</v>
      </c>
      <c r="H67" s="51">
        <f t="shared" si="20"/>
        <v>21.336000000000002</v>
      </c>
      <c r="I67" s="51">
        <f t="shared" si="20"/>
        <v>12.192</v>
      </c>
      <c r="J67" s="51">
        <f t="shared" si="14"/>
        <v>260.128512</v>
      </c>
      <c r="K67" s="21" t="s">
        <v>9</v>
      </c>
      <c r="L67" s="21" t="s">
        <v>21</v>
      </c>
      <c r="M67" s="21" t="s">
        <v>21</v>
      </c>
      <c r="N67" s="21" t="s">
        <v>21</v>
      </c>
      <c r="O67" s="21" t="s">
        <v>9</v>
      </c>
      <c r="P67" s="21" t="s">
        <v>9</v>
      </c>
      <c r="Q67" s="21" t="s">
        <v>9</v>
      </c>
      <c r="R67" s="73">
        <f>S67/8</f>
        <v>75</v>
      </c>
      <c r="S67" s="74">
        <v>600</v>
      </c>
      <c r="T67" s="74">
        <v>2400</v>
      </c>
      <c r="U67" s="69">
        <f t="shared" si="15"/>
        <v>0.28831902901901041</v>
      </c>
      <c r="V67" s="69">
        <f t="shared" si="16"/>
        <v>2.3065522321520833</v>
      </c>
    </row>
    <row r="68" spans="1:22" x14ac:dyDescent="0.25">
      <c r="A68" s="6" t="s">
        <v>424</v>
      </c>
      <c r="B68" s="25" t="s">
        <v>127</v>
      </c>
      <c r="C68" s="12" t="str">
        <f t="shared" si="12"/>
        <v>ISTD2 Dance Studios: Ground Floor</v>
      </c>
      <c r="D68" s="69">
        <f t="shared" si="13"/>
        <v>9.2287234042553195</v>
      </c>
      <c r="E68" s="13">
        <f t="shared" ref="E68:F72" si="21">H68*3.2808399</f>
        <v>30.839895060000003</v>
      </c>
      <c r="F68" s="13">
        <f t="shared" si="21"/>
        <v>65.616798000000003</v>
      </c>
      <c r="G68" s="14">
        <f t="shared" si="19"/>
        <v>2023.6151644932181</v>
      </c>
      <c r="H68" s="50">
        <v>9.4</v>
      </c>
      <c r="I68" s="50">
        <v>20</v>
      </c>
      <c r="J68" s="50">
        <f t="shared" si="14"/>
        <v>188</v>
      </c>
      <c r="K68" s="8" t="s">
        <v>21</v>
      </c>
      <c r="L68" s="8" t="s">
        <v>21</v>
      </c>
      <c r="M68" s="8" t="s">
        <v>9</v>
      </c>
      <c r="N68" s="8" t="s">
        <v>21</v>
      </c>
      <c r="O68" s="8" t="s">
        <v>9</v>
      </c>
      <c r="P68" s="8" t="s">
        <v>21</v>
      </c>
      <c r="Q68" s="8" t="s">
        <v>9</v>
      </c>
      <c r="R68" s="62">
        <v>41</v>
      </c>
      <c r="S68" s="62">
        <v>347</v>
      </c>
      <c r="T68" s="73">
        <f t="shared" ref="T68:T76" si="22">S68*5</f>
        <v>1735</v>
      </c>
      <c r="U68" s="69">
        <f t="shared" si="15"/>
        <v>0.21808510638297873</v>
      </c>
      <c r="V68" s="69">
        <f t="shared" si="16"/>
        <v>1.8457446808510638</v>
      </c>
    </row>
    <row r="69" spans="1:22" x14ac:dyDescent="0.25">
      <c r="A69" s="6" t="s">
        <v>424</v>
      </c>
      <c r="B69" s="25" t="s">
        <v>430</v>
      </c>
      <c r="C69" s="12" t="str">
        <f t="shared" si="12"/>
        <v>ISTD2 Dance Studios: Basement</v>
      </c>
      <c r="D69" s="69">
        <f t="shared" si="13"/>
        <v>9.3167701863354022</v>
      </c>
      <c r="E69" s="13">
        <f t="shared" si="21"/>
        <v>23.62204728</v>
      </c>
      <c r="F69" s="13">
        <f t="shared" si="21"/>
        <v>52.821522390000005</v>
      </c>
      <c r="G69" s="14">
        <f t="shared" si="19"/>
        <v>1247.7524992981587</v>
      </c>
      <c r="H69" s="50">
        <v>7.2</v>
      </c>
      <c r="I69" s="50">
        <v>16.100000000000001</v>
      </c>
      <c r="J69" s="50">
        <f t="shared" si="14"/>
        <v>115.92000000000002</v>
      </c>
      <c r="K69" s="8" t="s">
        <v>21</v>
      </c>
      <c r="L69" s="8" t="s">
        <v>21</v>
      </c>
      <c r="M69" s="8" t="s">
        <v>9</v>
      </c>
      <c r="N69" s="8" t="s">
        <v>21</v>
      </c>
      <c r="O69" s="8" t="s">
        <v>9</v>
      </c>
      <c r="P69" s="8" t="s">
        <v>21</v>
      </c>
      <c r="Q69" s="8" t="s">
        <v>9</v>
      </c>
      <c r="R69" s="62">
        <v>33</v>
      </c>
      <c r="S69" s="62">
        <v>216</v>
      </c>
      <c r="T69" s="73">
        <f t="shared" si="22"/>
        <v>1080</v>
      </c>
      <c r="U69" s="69">
        <f t="shared" si="15"/>
        <v>0.28467908902691508</v>
      </c>
      <c r="V69" s="69">
        <f t="shared" si="16"/>
        <v>1.8633540372670805</v>
      </c>
    </row>
    <row r="70" spans="1:22" x14ac:dyDescent="0.25">
      <c r="A70" s="21" t="s">
        <v>238</v>
      </c>
      <c r="B70" s="12" t="s">
        <v>25</v>
      </c>
      <c r="C70" s="12" t="str">
        <f t="shared" si="12"/>
        <v>Lantern Arts Centre: Main Studio</v>
      </c>
      <c r="D70" s="69">
        <f t="shared" si="13"/>
        <v>9.5238095238095237</v>
      </c>
      <c r="E70" s="23">
        <f t="shared" si="21"/>
        <v>24.606299249999999</v>
      </c>
      <c r="F70" s="23">
        <f t="shared" si="21"/>
        <v>45.931758600000002</v>
      </c>
      <c r="G70" s="17">
        <f t="shared" si="19"/>
        <v>1130.2105971903611</v>
      </c>
      <c r="H70" s="37">
        <v>7.5</v>
      </c>
      <c r="I70" s="37">
        <v>14</v>
      </c>
      <c r="J70" s="37">
        <f t="shared" si="14"/>
        <v>105</v>
      </c>
      <c r="K70" s="12" t="s">
        <v>21</v>
      </c>
      <c r="L70" s="12" t="s">
        <v>21</v>
      </c>
      <c r="M70" s="12" t="s">
        <v>21</v>
      </c>
      <c r="N70" s="12" t="s">
        <v>21</v>
      </c>
      <c r="O70" s="12" t="s">
        <v>21</v>
      </c>
      <c r="P70" s="12" t="s">
        <v>9</v>
      </c>
      <c r="Q70" s="12" t="s">
        <v>21</v>
      </c>
      <c r="R70" s="74">
        <v>25</v>
      </c>
      <c r="S70" s="73">
        <f>R70*8</f>
        <v>200</v>
      </c>
      <c r="T70" s="73">
        <f t="shared" si="22"/>
        <v>1000</v>
      </c>
      <c r="U70" s="69">
        <f t="shared" si="15"/>
        <v>0.23809523809523808</v>
      </c>
      <c r="V70" s="69">
        <f t="shared" si="16"/>
        <v>1.9047619047619047</v>
      </c>
    </row>
    <row r="71" spans="1:22" x14ac:dyDescent="0.25">
      <c r="A71" s="6" t="s">
        <v>751</v>
      </c>
      <c r="B71" s="8" t="s">
        <v>769</v>
      </c>
      <c r="C71" s="12" t="str">
        <f t="shared" si="12"/>
        <v>Theatre Delicatessen: Rehearsal Studio 4</v>
      </c>
      <c r="D71" s="69">
        <f t="shared" si="13"/>
        <v>9.5238095238095237</v>
      </c>
      <c r="E71" s="13">
        <f t="shared" si="21"/>
        <v>22.965879300000001</v>
      </c>
      <c r="F71" s="13">
        <f t="shared" si="21"/>
        <v>19.685039400000001</v>
      </c>
      <c r="G71" s="14">
        <f t="shared" si="19"/>
        <v>452.08423887614447</v>
      </c>
      <c r="H71" s="50">
        <v>7</v>
      </c>
      <c r="I71" s="50">
        <v>6</v>
      </c>
      <c r="J71" s="50">
        <f t="shared" si="14"/>
        <v>42</v>
      </c>
      <c r="K71" s="8" t="s">
        <v>9</v>
      </c>
      <c r="L71" s="8" t="s">
        <v>21</v>
      </c>
      <c r="M71" s="8" t="s">
        <v>21</v>
      </c>
      <c r="N71" s="8" t="s">
        <v>21</v>
      </c>
      <c r="O71" s="8" t="s">
        <v>21</v>
      </c>
      <c r="P71" s="8" t="s">
        <v>21</v>
      </c>
      <c r="Q71" s="8" t="s">
        <v>21</v>
      </c>
      <c r="R71" s="62">
        <v>10</v>
      </c>
      <c r="S71" s="71">
        <f>R71*8</f>
        <v>80</v>
      </c>
      <c r="T71" s="71">
        <f t="shared" si="22"/>
        <v>400</v>
      </c>
      <c r="U71" s="69">
        <f t="shared" si="15"/>
        <v>0.23809523809523808</v>
      </c>
      <c r="V71" s="69">
        <f t="shared" si="16"/>
        <v>1.9047619047619047</v>
      </c>
    </row>
    <row r="72" spans="1:22" x14ac:dyDescent="0.25">
      <c r="A72" s="6" t="s">
        <v>751</v>
      </c>
      <c r="B72" s="8" t="s">
        <v>770</v>
      </c>
      <c r="C72" s="12" t="str">
        <f t="shared" si="12"/>
        <v>Theatre Delicatessen: Rehearsal Studio 3</v>
      </c>
      <c r="D72" s="69">
        <f t="shared" si="13"/>
        <v>9.5238095238095237</v>
      </c>
      <c r="E72" s="13">
        <f t="shared" si="21"/>
        <v>22.965879300000001</v>
      </c>
      <c r="F72" s="13">
        <f t="shared" si="21"/>
        <v>19.685039400000001</v>
      </c>
      <c r="G72" s="14">
        <f t="shared" si="19"/>
        <v>452.08423887614447</v>
      </c>
      <c r="H72" s="50">
        <v>7</v>
      </c>
      <c r="I72" s="50">
        <v>6</v>
      </c>
      <c r="J72" s="50">
        <f t="shared" si="14"/>
        <v>42</v>
      </c>
      <c r="K72" s="8" t="s">
        <v>9</v>
      </c>
      <c r="L72" s="8" t="s">
        <v>21</v>
      </c>
      <c r="M72" s="8" t="s">
        <v>21</v>
      </c>
      <c r="N72" s="8" t="s">
        <v>21</v>
      </c>
      <c r="O72" s="8" t="s">
        <v>21</v>
      </c>
      <c r="P72" s="8" t="s">
        <v>21</v>
      </c>
      <c r="Q72" s="8" t="s">
        <v>21</v>
      </c>
      <c r="R72" s="62">
        <v>10</v>
      </c>
      <c r="S72" s="71">
        <f>R72*8</f>
        <v>80</v>
      </c>
      <c r="T72" s="71">
        <f t="shared" si="22"/>
        <v>400</v>
      </c>
      <c r="U72" s="69">
        <f t="shared" si="15"/>
        <v>0.23809523809523808</v>
      </c>
      <c r="V72" s="69">
        <f t="shared" si="16"/>
        <v>1.9047619047619047</v>
      </c>
    </row>
    <row r="73" spans="1:22" x14ac:dyDescent="0.25">
      <c r="A73" s="12" t="s">
        <v>182</v>
      </c>
      <c r="B73" s="21" t="s">
        <v>191</v>
      </c>
      <c r="C73" s="12" t="str">
        <f t="shared" si="12"/>
        <v>Factory Fitness and Dance Centre: Paris</v>
      </c>
      <c r="D73" s="69">
        <f t="shared" si="13"/>
        <v>9.8279182065610513</v>
      </c>
      <c r="E73" s="12">
        <v>20</v>
      </c>
      <c r="F73" s="12">
        <v>46</v>
      </c>
      <c r="G73" s="17">
        <f t="shared" si="19"/>
        <v>920</v>
      </c>
      <c r="H73" s="51">
        <f>E73*0.3048</f>
        <v>6.0960000000000001</v>
      </c>
      <c r="I73" s="51">
        <f>F73*0.3048</f>
        <v>14.020800000000001</v>
      </c>
      <c r="J73" s="37">
        <f t="shared" si="14"/>
        <v>85.470796800000002</v>
      </c>
      <c r="K73" s="23" t="s">
        <v>21</v>
      </c>
      <c r="L73" s="23" t="s">
        <v>21</v>
      </c>
      <c r="M73" s="23" t="s">
        <v>9</v>
      </c>
      <c r="N73" s="23" t="s">
        <v>21</v>
      </c>
      <c r="O73" s="23" t="s">
        <v>9</v>
      </c>
      <c r="P73" s="23" t="s">
        <v>21</v>
      </c>
      <c r="Q73" s="23" t="s">
        <v>9</v>
      </c>
      <c r="R73" s="62">
        <v>21</v>
      </c>
      <c r="S73" s="73">
        <f>R73*8</f>
        <v>168</v>
      </c>
      <c r="T73" s="73">
        <f t="shared" si="22"/>
        <v>840</v>
      </c>
      <c r="U73" s="69">
        <f t="shared" si="15"/>
        <v>0.24569795516402626</v>
      </c>
      <c r="V73" s="69">
        <f t="shared" si="16"/>
        <v>1.9655836413122101</v>
      </c>
    </row>
    <row r="74" spans="1:22" x14ac:dyDescent="0.25">
      <c r="A74" s="6" t="s">
        <v>710</v>
      </c>
      <c r="B74" s="25" t="s">
        <v>720</v>
      </c>
      <c r="C74" s="12" t="str">
        <f t="shared" si="12"/>
        <v>Royal Academy of Dance: De Valois</v>
      </c>
      <c r="D74" s="69">
        <f t="shared" si="13"/>
        <v>9.9112120586413379</v>
      </c>
      <c r="E74" s="23">
        <f>H74*3.2808399</f>
        <v>38.057742840000003</v>
      </c>
      <c r="F74" s="23">
        <f>I74*3.2808399</f>
        <v>54.790026330000003</v>
      </c>
      <c r="G74" s="23">
        <f t="shared" si="19"/>
        <v>2085.1847322639692</v>
      </c>
      <c r="H74" s="50">
        <v>11.6</v>
      </c>
      <c r="I74" s="50">
        <v>16.7</v>
      </c>
      <c r="J74" s="50">
        <f t="shared" si="14"/>
        <v>193.72</v>
      </c>
      <c r="K74" s="25" t="s">
        <v>9</v>
      </c>
      <c r="L74" s="25" t="s">
        <v>9</v>
      </c>
      <c r="M74" s="25" t="s">
        <v>9</v>
      </c>
      <c r="N74" s="25" t="s">
        <v>21</v>
      </c>
      <c r="O74" s="25" t="s">
        <v>9</v>
      </c>
      <c r="P74" s="25" t="s">
        <v>21</v>
      </c>
      <c r="Q74" s="25" t="s">
        <v>9</v>
      </c>
      <c r="R74" s="62">
        <v>48</v>
      </c>
      <c r="S74" s="71">
        <f>R74*8</f>
        <v>384</v>
      </c>
      <c r="T74" s="71">
        <f t="shared" si="22"/>
        <v>1920</v>
      </c>
      <c r="U74" s="69">
        <f t="shared" si="15"/>
        <v>0.24778030146603344</v>
      </c>
      <c r="V74" s="69">
        <f t="shared" si="16"/>
        <v>1.9822424117282675</v>
      </c>
    </row>
    <row r="75" spans="1:22" s="21" customFormat="1" x14ac:dyDescent="0.25">
      <c r="A75" s="6" t="s">
        <v>424</v>
      </c>
      <c r="B75" s="25" t="s">
        <v>431</v>
      </c>
      <c r="C75" s="12" t="str">
        <f t="shared" si="12"/>
        <v>ISTD2 Dance Studios: First Floor</v>
      </c>
      <c r="D75" s="69">
        <f t="shared" si="13"/>
        <v>9.9423193685488744</v>
      </c>
      <c r="E75" s="13">
        <f>H75*3.2808399</f>
        <v>23.62204728</v>
      </c>
      <c r="F75" s="13">
        <f>I75*3.2808399</f>
        <v>60.039370170000005</v>
      </c>
      <c r="G75" s="14">
        <f t="shared" si="19"/>
        <v>1418.2528408171618</v>
      </c>
      <c r="H75" s="50">
        <v>7.2</v>
      </c>
      <c r="I75" s="50">
        <v>18.3</v>
      </c>
      <c r="J75" s="50">
        <f t="shared" si="14"/>
        <v>131.76000000000002</v>
      </c>
      <c r="K75" s="8" t="s">
        <v>21</v>
      </c>
      <c r="L75" s="8" t="s">
        <v>21</v>
      </c>
      <c r="M75" s="8" t="s">
        <v>9</v>
      </c>
      <c r="N75" s="8" t="s">
        <v>21</v>
      </c>
      <c r="O75" s="8" t="s">
        <v>9</v>
      </c>
      <c r="P75" s="8" t="s">
        <v>21</v>
      </c>
      <c r="Q75" s="8" t="s">
        <v>9</v>
      </c>
      <c r="R75" s="62">
        <v>35</v>
      </c>
      <c r="S75" s="62">
        <v>262</v>
      </c>
      <c r="T75" s="73">
        <f t="shared" si="22"/>
        <v>1310</v>
      </c>
      <c r="U75" s="69">
        <f t="shared" si="15"/>
        <v>0.26563448694596231</v>
      </c>
      <c r="V75" s="69">
        <f t="shared" si="16"/>
        <v>1.9884638737097751</v>
      </c>
    </row>
    <row r="76" spans="1:22" s="21" customFormat="1" x14ac:dyDescent="0.25">
      <c r="A76" s="21" t="s">
        <v>73</v>
      </c>
      <c r="B76" s="12" t="s">
        <v>38</v>
      </c>
      <c r="C76" s="12" t="str">
        <f t="shared" si="12"/>
        <v>Arch 468: Single space</v>
      </c>
      <c r="D76" s="69">
        <f t="shared" si="13"/>
        <v>10.052582740488711</v>
      </c>
      <c r="E76" s="12">
        <v>17</v>
      </c>
      <c r="F76" s="12">
        <v>20</v>
      </c>
      <c r="G76" s="17">
        <f t="shared" si="19"/>
        <v>340</v>
      </c>
      <c r="H76" s="37">
        <v>5.3</v>
      </c>
      <c r="I76" s="37">
        <v>6.1</v>
      </c>
      <c r="J76" s="37">
        <f t="shared" ref="J76:J98" si="23">H76*I76</f>
        <v>32.33</v>
      </c>
      <c r="K76" s="12" t="s">
        <v>21</v>
      </c>
      <c r="L76" s="12" t="s">
        <v>21</v>
      </c>
      <c r="M76" s="12" t="s">
        <v>9</v>
      </c>
      <c r="N76" s="12" t="s">
        <v>9</v>
      </c>
      <c r="O76" s="12" t="s">
        <v>9</v>
      </c>
      <c r="P76" s="12" t="s">
        <v>9</v>
      </c>
      <c r="Q76" s="12" t="s">
        <v>21</v>
      </c>
      <c r="R76" s="73">
        <f>S76/8</f>
        <v>8.125</v>
      </c>
      <c r="S76" s="74">
        <v>65</v>
      </c>
      <c r="T76" s="73">
        <f t="shared" si="22"/>
        <v>325</v>
      </c>
      <c r="U76" s="69">
        <f t="shared" si="15"/>
        <v>0.25131456851221778</v>
      </c>
      <c r="V76" s="69">
        <f t="shared" si="16"/>
        <v>2.0105165480977423</v>
      </c>
    </row>
    <row r="77" spans="1:22" s="21" customFormat="1" x14ac:dyDescent="0.25">
      <c r="A77" s="21" t="s">
        <v>227</v>
      </c>
      <c r="B77" s="12" t="s">
        <v>236</v>
      </c>
      <c r="C77" s="12" t="str">
        <f t="shared" si="12"/>
        <v>Jerwood Space: Spaces 5 &amp; 6</v>
      </c>
      <c r="D77" s="69">
        <f t="shared" si="13"/>
        <v>10.058172264965284</v>
      </c>
      <c r="E77" s="12">
        <v>24</v>
      </c>
      <c r="F77" s="12">
        <v>24</v>
      </c>
      <c r="G77" s="17">
        <f t="shared" si="19"/>
        <v>576</v>
      </c>
      <c r="H77" s="37">
        <v>7.3</v>
      </c>
      <c r="I77" s="37">
        <v>7.3</v>
      </c>
      <c r="J77" s="37">
        <f t="shared" si="23"/>
        <v>53.29</v>
      </c>
      <c r="K77" s="12" t="s">
        <v>9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9</v>
      </c>
      <c r="Q77" s="12" t="s">
        <v>21</v>
      </c>
      <c r="R77" s="74">
        <v>14.9</v>
      </c>
      <c r="S77" s="74">
        <v>113</v>
      </c>
      <c r="T77" s="74">
        <v>536</v>
      </c>
      <c r="U77" s="69">
        <f t="shared" si="15"/>
        <v>0.27960217676862453</v>
      </c>
      <c r="V77" s="69">
        <f t="shared" si="16"/>
        <v>2.1204728842184277</v>
      </c>
    </row>
    <row r="78" spans="1:22" s="21" customFormat="1" x14ac:dyDescent="0.25">
      <c r="A78" s="12" t="s">
        <v>633</v>
      </c>
      <c r="B78" s="12" t="s">
        <v>7</v>
      </c>
      <c r="C78" s="12" t="str">
        <f t="shared" si="12"/>
        <v>Identity Studios: Mandela Studio</v>
      </c>
      <c r="D78" s="69">
        <f t="shared" si="13"/>
        <v>10.116115411681914</v>
      </c>
      <c r="E78" s="12">
        <v>32</v>
      </c>
      <c r="F78" s="12">
        <v>19</v>
      </c>
      <c r="G78" s="17">
        <f t="shared" si="19"/>
        <v>608</v>
      </c>
      <c r="H78" s="37">
        <v>9.8000000000000007</v>
      </c>
      <c r="I78" s="37">
        <v>5.8</v>
      </c>
      <c r="J78" s="37">
        <f t="shared" si="23"/>
        <v>56.84</v>
      </c>
      <c r="K78" s="12" t="s">
        <v>9</v>
      </c>
      <c r="L78" s="22" t="s">
        <v>9</v>
      </c>
      <c r="M78" s="22" t="s">
        <v>21</v>
      </c>
      <c r="N78" s="22" t="s">
        <v>21</v>
      </c>
      <c r="O78" s="22" t="s">
        <v>21</v>
      </c>
      <c r="P78" s="22" t="s">
        <v>21</v>
      </c>
      <c r="Q78" s="22" t="s">
        <v>21</v>
      </c>
      <c r="R78" s="68">
        <v>15</v>
      </c>
      <c r="S78" s="68">
        <v>115</v>
      </c>
      <c r="T78" s="73">
        <f>S78*5</f>
        <v>575</v>
      </c>
      <c r="U78" s="69">
        <f t="shared" si="15"/>
        <v>0.26389866291344122</v>
      </c>
      <c r="V78" s="69">
        <f t="shared" si="16"/>
        <v>2.0232230823363828</v>
      </c>
    </row>
    <row r="79" spans="1:22" s="21" customFormat="1" x14ac:dyDescent="0.25">
      <c r="A79" s="21" t="s">
        <v>81</v>
      </c>
      <c r="B79" s="12" t="s">
        <v>89</v>
      </c>
      <c r="C79" s="12" t="str">
        <f t="shared" si="12"/>
        <v>Artsadmin: Studio 3</v>
      </c>
      <c r="D79" s="69">
        <f t="shared" si="13"/>
        <v>10.285714285714286</v>
      </c>
      <c r="E79" s="17">
        <f>H79*3.2808399</f>
        <v>49.212598499999999</v>
      </c>
      <c r="F79" s="17">
        <f>I79*3.2808399</f>
        <v>45.931758600000002</v>
      </c>
      <c r="G79" s="17">
        <f t="shared" si="19"/>
        <v>2260.4211943807222</v>
      </c>
      <c r="H79" s="37">
        <v>15</v>
      </c>
      <c r="I79" s="37">
        <v>14</v>
      </c>
      <c r="J79" s="37">
        <f t="shared" si="23"/>
        <v>210</v>
      </c>
      <c r="K79" s="12" t="s">
        <v>9</v>
      </c>
      <c r="L79" s="12" t="s">
        <v>9</v>
      </c>
      <c r="M79" s="12" t="s">
        <v>9</v>
      </c>
      <c r="N79" s="12" t="s">
        <v>21</v>
      </c>
      <c r="O79" s="12" t="s">
        <v>9</v>
      </c>
      <c r="P79" s="12" t="s">
        <v>9</v>
      </c>
      <c r="Q79" s="12" t="s">
        <v>21</v>
      </c>
      <c r="R79" s="73">
        <f>S79/5</f>
        <v>108</v>
      </c>
      <c r="S79" s="74">
        <f>450*1.2</f>
        <v>540</v>
      </c>
      <c r="T79" s="74">
        <f>1.2*1800</f>
        <v>2160</v>
      </c>
      <c r="U79" s="69">
        <f t="shared" si="15"/>
        <v>0.51428571428571423</v>
      </c>
      <c r="V79" s="69">
        <f t="shared" si="16"/>
        <v>2.5714285714285716</v>
      </c>
    </row>
    <row r="80" spans="1:22" s="21" customFormat="1" x14ac:dyDescent="0.25">
      <c r="A80" s="6" t="s">
        <v>757</v>
      </c>
      <c r="B80" s="6" t="s">
        <v>757</v>
      </c>
      <c r="C80" s="21" t="str">
        <f t="shared" si="12"/>
        <v>Anonymous: Anonymous</v>
      </c>
      <c r="D80" s="65">
        <f t="shared" si="13"/>
        <v>10.347801092267893</v>
      </c>
      <c r="E80" s="13">
        <f>H80*3.2808399</f>
        <v>32.152231020000002</v>
      </c>
      <c r="F80" s="13">
        <f>I80*3.2808399</f>
        <v>23.293963290000001</v>
      </c>
      <c r="G80" s="54">
        <f t="shared" si="19"/>
        <v>748.95288907147938</v>
      </c>
      <c r="H80" s="51">
        <v>9.8000000000000007</v>
      </c>
      <c r="I80" s="51">
        <v>7.1</v>
      </c>
      <c r="J80" s="51">
        <f t="shared" si="23"/>
        <v>69.58</v>
      </c>
      <c r="K80" s="25" t="s">
        <v>21</v>
      </c>
      <c r="L80" s="25" t="s">
        <v>21</v>
      </c>
      <c r="M80" s="25" t="s">
        <v>21</v>
      </c>
      <c r="N80" s="25" t="s">
        <v>21</v>
      </c>
      <c r="O80" s="25" t="s">
        <v>21</v>
      </c>
      <c r="P80" s="25" t="s">
        <v>21</v>
      </c>
      <c r="Q80" s="25" t="s">
        <v>21</v>
      </c>
      <c r="R80" s="62">
        <v>30</v>
      </c>
      <c r="S80" s="62">
        <v>162</v>
      </c>
      <c r="T80" s="62">
        <v>720</v>
      </c>
      <c r="U80" s="65">
        <f t="shared" si="15"/>
        <v>0.43115837884449554</v>
      </c>
      <c r="V80" s="65">
        <f t="shared" si="16"/>
        <v>2.3282552457602761</v>
      </c>
    </row>
    <row r="81" spans="1:22" s="21" customFormat="1" x14ac:dyDescent="0.25">
      <c r="A81" s="6" t="s">
        <v>497</v>
      </c>
      <c r="B81" s="8" t="s">
        <v>108</v>
      </c>
      <c r="C81" s="12" t="str">
        <f t="shared" si="12"/>
        <v>St Gabriel's Halls: Lower Hall</v>
      </c>
      <c r="D81" s="69">
        <f t="shared" si="13"/>
        <v>10.526315789473685</v>
      </c>
      <c r="E81" s="8"/>
      <c r="F81" s="8"/>
      <c r="G81" s="14"/>
      <c r="H81" s="50">
        <v>9.5</v>
      </c>
      <c r="I81" s="50">
        <v>8.4</v>
      </c>
      <c r="J81" s="50">
        <f t="shared" si="23"/>
        <v>79.8</v>
      </c>
      <c r="K81" s="8" t="s">
        <v>9</v>
      </c>
      <c r="L81" s="8" t="s">
        <v>21</v>
      </c>
      <c r="M81" s="8" t="s">
        <v>21</v>
      </c>
      <c r="N81" s="8" t="s">
        <v>21</v>
      </c>
      <c r="O81" s="8" t="s">
        <v>21</v>
      </c>
      <c r="P81" s="8" t="s">
        <v>9</v>
      </c>
      <c r="Q81" s="8" t="s">
        <v>21</v>
      </c>
      <c r="R81" s="71">
        <f>S81/8</f>
        <v>21</v>
      </c>
      <c r="S81" s="62">
        <f>1.2*140</f>
        <v>168</v>
      </c>
      <c r="T81" s="71">
        <f>S81*5</f>
        <v>840</v>
      </c>
      <c r="U81" s="69">
        <f t="shared" si="15"/>
        <v>0.26315789473684209</v>
      </c>
      <c r="V81" s="69">
        <f t="shared" si="16"/>
        <v>2.1052631578947367</v>
      </c>
    </row>
    <row r="82" spans="1:22" s="21" customFormat="1" x14ac:dyDescent="0.25">
      <c r="A82" s="21" t="s">
        <v>116</v>
      </c>
      <c r="B82" s="21" t="s">
        <v>124</v>
      </c>
      <c r="C82" s="12" t="str">
        <f t="shared" si="12"/>
        <v>Cecil Sharp House: Trefusis Hall</v>
      </c>
      <c r="D82" s="69">
        <f t="shared" si="13"/>
        <v>10.63102263378738</v>
      </c>
      <c r="E82" s="23">
        <v>45</v>
      </c>
      <c r="F82" s="23">
        <v>27</v>
      </c>
      <c r="G82" s="23">
        <f t="shared" ref="G82:G98" si="24">E82*F82</f>
        <v>1215</v>
      </c>
      <c r="H82" s="51">
        <f>E82*0.3048</f>
        <v>13.716000000000001</v>
      </c>
      <c r="I82" s="51">
        <f>F82*0.3048</f>
        <v>8.2295999999999996</v>
      </c>
      <c r="J82" s="51">
        <f t="shared" si="23"/>
        <v>112.8771936</v>
      </c>
      <c r="K82" s="21" t="s">
        <v>9</v>
      </c>
      <c r="L82" s="21" t="s">
        <v>21</v>
      </c>
      <c r="M82" s="21" t="s">
        <v>21</v>
      </c>
      <c r="N82" s="21" t="s">
        <v>21</v>
      </c>
      <c r="O82" s="21" t="s">
        <v>9</v>
      </c>
      <c r="P82" s="21" t="s">
        <v>9</v>
      </c>
      <c r="Q82" s="21" t="s">
        <v>9</v>
      </c>
      <c r="R82" s="73">
        <f>S82/8</f>
        <v>37.5</v>
      </c>
      <c r="S82" s="74">
        <v>300</v>
      </c>
      <c r="T82" s="74">
        <v>1200</v>
      </c>
      <c r="U82" s="69">
        <f t="shared" si="15"/>
        <v>0.33221945730585561</v>
      </c>
      <c r="V82" s="69">
        <f t="shared" si="16"/>
        <v>2.6577556584468449</v>
      </c>
    </row>
    <row r="83" spans="1:22" s="21" customFormat="1" x14ac:dyDescent="0.25">
      <c r="A83" s="21" t="s">
        <v>93</v>
      </c>
      <c r="B83" s="12" t="s">
        <v>89</v>
      </c>
      <c r="C83" s="12" t="str">
        <f t="shared" si="12"/>
        <v>Bridge Theatre Training Company: Studio 3</v>
      </c>
      <c r="D83" s="69">
        <f t="shared" si="13"/>
        <v>10.633042204956411</v>
      </c>
      <c r="E83" s="17">
        <v>23.5</v>
      </c>
      <c r="F83" s="17">
        <v>28</v>
      </c>
      <c r="G83" s="17">
        <f t="shared" si="24"/>
        <v>658</v>
      </c>
      <c r="H83" s="37">
        <f>E83*0.3048</f>
        <v>7.1628000000000007</v>
      </c>
      <c r="I83" s="37">
        <f>F83*0.3048</f>
        <v>8.5343999999999998</v>
      </c>
      <c r="J83" s="37">
        <f t="shared" si="23"/>
        <v>61.130200320000007</v>
      </c>
      <c r="K83" s="12" t="s">
        <v>21</v>
      </c>
      <c r="L83" s="12" t="s">
        <v>21</v>
      </c>
      <c r="M83" s="12" t="s">
        <v>21</v>
      </c>
      <c r="N83" s="12" t="s">
        <v>21</v>
      </c>
      <c r="O83" s="12" t="s">
        <v>9</v>
      </c>
      <c r="P83" s="12" t="s">
        <v>21</v>
      </c>
      <c r="Q83" s="12" t="s">
        <v>21</v>
      </c>
      <c r="R83" s="74">
        <v>18</v>
      </c>
      <c r="S83" s="74">
        <v>130</v>
      </c>
      <c r="T83" s="73">
        <f t="shared" ref="T83:T90" si="25">S83*5</f>
        <v>650</v>
      </c>
      <c r="U83" s="69">
        <f t="shared" si="15"/>
        <v>0.29445347644494679</v>
      </c>
      <c r="V83" s="69">
        <f t="shared" si="16"/>
        <v>2.1266084409912822</v>
      </c>
    </row>
    <row r="84" spans="1:22" s="21" customFormat="1" x14ac:dyDescent="0.25">
      <c r="A84" s="6" t="s">
        <v>547</v>
      </c>
      <c r="B84" s="8" t="s">
        <v>749</v>
      </c>
      <c r="C84" s="12" t="str">
        <f t="shared" si="12"/>
        <v>Stratford Circus: C3</v>
      </c>
      <c r="D84" s="69">
        <f t="shared" si="13"/>
        <v>10.666666666666666</v>
      </c>
      <c r="E84" s="13">
        <f>H84*3.2808399</f>
        <v>49.212598499999999</v>
      </c>
      <c r="F84" s="13">
        <f>I84*3.2808399</f>
        <v>49.212598499999999</v>
      </c>
      <c r="G84" s="14">
        <f t="shared" si="24"/>
        <v>2421.8798511222021</v>
      </c>
      <c r="H84" s="50">
        <v>15</v>
      </c>
      <c r="I84" s="50">
        <v>15</v>
      </c>
      <c r="J84" s="50">
        <f t="shared" si="23"/>
        <v>225</v>
      </c>
      <c r="K84" s="8" t="s">
        <v>21</v>
      </c>
      <c r="L84" s="8" t="s">
        <v>21</v>
      </c>
      <c r="M84" s="8" t="s">
        <v>9</v>
      </c>
      <c r="N84" s="8" t="s">
        <v>21</v>
      </c>
      <c r="O84" s="8" t="s">
        <v>9</v>
      </c>
      <c r="P84" s="57" t="s">
        <v>21</v>
      </c>
      <c r="Q84" s="57" t="s">
        <v>9</v>
      </c>
      <c r="R84" s="71">
        <f>S84/8</f>
        <v>60</v>
      </c>
      <c r="S84" s="85">
        <f>1.2*400</f>
        <v>480</v>
      </c>
      <c r="T84" s="71">
        <f t="shared" si="25"/>
        <v>2400</v>
      </c>
      <c r="U84" s="69">
        <f t="shared" si="15"/>
        <v>0.26666666666666666</v>
      </c>
      <c r="V84" s="69">
        <f t="shared" si="16"/>
        <v>2.1333333333333333</v>
      </c>
    </row>
    <row r="85" spans="1:22" s="21" customFormat="1" x14ac:dyDescent="0.25">
      <c r="A85" s="21" t="s">
        <v>93</v>
      </c>
      <c r="B85" s="12" t="s">
        <v>102</v>
      </c>
      <c r="C85" s="12" t="str">
        <f t="shared" si="12"/>
        <v>Bridge Theatre Training Company: Studio 4</v>
      </c>
      <c r="D85" s="69">
        <f t="shared" si="13"/>
        <v>10.74737599210648</v>
      </c>
      <c r="E85" s="17">
        <v>31</v>
      </c>
      <c r="F85" s="17">
        <v>21</v>
      </c>
      <c r="G85" s="17">
        <f t="shared" si="24"/>
        <v>651</v>
      </c>
      <c r="H85" s="37">
        <f>E85*0.3048</f>
        <v>9.4488000000000003</v>
      </c>
      <c r="I85" s="37">
        <f>F85*0.3048</f>
        <v>6.4008000000000003</v>
      </c>
      <c r="J85" s="37">
        <f t="shared" si="23"/>
        <v>60.479879040000007</v>
      </c>
      <c r="K85" s="12" t="s">
        <v>21</v>
      </c>
      <c r="L85" s="12" t="s">
        <v>21</v>
      </c>
      <c r="M85" s="12" t="s">
        <v>21</v>
      </c>
      <c r="N85" s="12" t="s">
        <v>21</v>
      </c>
      <c r="O85" s="12" t="s">
        <v>21</v>
      </c>
      <c r="P85" s="12" t="s">
        <v>21</v>
      </c>
      <c r="Q85" s="12" t="s">
        <v>21</v>
      </c>
      <c r="R85" s="74">
        <v>18</v>
      </c>
      <c r="S85" s="74">
        <v>130</v>
      </c>
      <c r="T85" s="73">
        <f t="shared" si="25"/>
        <v>650</v>
      </c>
      <c r="U85" s="69">
        <f t="shared" si="15"/>
        <v>0.29761964285833331</v>
      </c>
      <c r="V85" s="69">
        <f t="shared" si="16"/>
        <v>2.1494751984212961</v>
      </c>
    </row>
    <row r="86" spans="1:22" s="21" customFormat="1" x14ac:dyDescent="0.25">
      <c r="A86" s="21" t="s">
        <v>262</v>
      </c>
      <c r="B86" s="12" t="s">
        <v>108</v>
      </c>
      <c r="C86" s="12" t="str">
        <f t="shared" si="12"/>
        <v>London Welsh Centre: Lower Hall</v>
      </c>
      <c r="D86" s="69">
        <f t="shared" si="13"/>
        <v>10.755705200149645</v>
      </c>
      <c r="E86" s="12">
        <v>44</v>
      </c>
      <c r="F86" s="12">
        <v>27</v>
      </c>
      <c r="G86" s="17">
        <f t="shared" si="24"/>
        <v>1188</v>
      </c>
      <c r="H86" s="37">
        <v>13.2</v>
      </c>
      <c r="I86" s="37">
        <v>8.1</v>
      </c>
      <c r="J86" s="37">
        <f t="shared" si="23"/>
        <v>106.91999999999999</v>
      </c>
      <c r="K86" s="12" t="s">
        <v>9</v>
      </c>
      <c r="L86" s="12" t="s">
        <v>21</v>
      </c>
      <c r="M86" s="12" t="s">
        <v>21</v>
      </c>
      <c r="N86" s="12" t="s">
        <v>21</v>
      </c>
      <c r="O86" s="12" t="s">
        <v>21</v>
      </c>
      <c r="P86" s="12" t="s">
        <v>9</v>
      </c>
      <c r="Q86" s="12" t="s">
        <v>21</v>
      </c>
      <c r="R86" s="73">
        <f>S86/8</f>
        <v>28.75</v>
      </c>
      <c r="S86" s="74">
        <v>230</v>
      </c>
      <c r="T86" s="73">
        <f t="shared" si="25"/>
        <v>1150</v>
      </c>
      <c r="U86" s="69">
        <f t="shared" si="15"/>
        <v>0.26889263000374114</v>
      </c>
      <c r="V86" s="69">
        <f t="shared" si="16"/>
        <v>2.1511410400299291</v>
      </c>
    </row>
    <row r="87" spans="1:22" x14ac:dyDescent="0.25">
      <c r="A87" s="21" t="s">
        <v>93</v>
      </c>
      <c r="B87" s="12" t="s">
        <v>100</v>
      </c>
      <c r="C87" s="12" t="str">
        <f t="shared" si="12"/>
        <v>Bridge Theatre Training Company: Studio 1</v>
      </c>
      <c r="D87" s="69">
        <f t="shared" si="13"/>
        <v>10.763910416709722</v>
      </c>
      <c r="E87" s="17">
        <v>26</v>
      </c>
      <c r="F87" s="17">
        <v>25</v>
      </c>
      <c r="G87" s="17">
        <f t="shared" si="24"/>
        <v>650</v>
      </c>
      <c r="H87" s="37">
        <f>E87*0.3048</f>
        <v>7.9248000000000003</v>
      </c>
      <c r="I87" s="37">
        <f>F87*0.3048</f>
        <v>7.62</v>
      </c>
      <c r="J87" s="37">
        <f t="shared" si="23"/>
        <v>60.386976000000004</v>
      </c>
      <c r="K87" s="12" t="s">
        <v>21</v>
      </c>
      <c r="L87" s="12" t="s">
        <v>21</v>
      </c>
      <c r="M87" s="12" t="s">
        <v>21</v>
      </c>
      <c r="N87" s="12" t="s">
        <v>21</v>
      </c>
      <c r="O87" s="12" t="s">
        <v>9</v>
      </c>
      <c r="P87" s="12" t="s">
        <v>21</v>
      </c>
      <c r="Q87" s="12" t="s">
        <v>21</v>
      </c>
      <c r="R87" s="74">
        <v>18</v>
      </c>
      <c r="S87" s="74">
        <v>130</v>
      </c>
      <c r="T87" s="73">
        <f t="shared" si="25"/>
        <v>650</v>
      </c>
      <c r="U87" s="69">
        <f t="shared" si="15"/>
        <v>0.29807751923196152</v>
      </c>
      <c r="V87" s="69">
        <f t="shared" si="16"/>
        <v>2.1527820833419442</v>
      </c>
    </row>
    <row r="88" spans="1:22" x14ac:dyDescent="0.25">
      <c r="A88" s="21" t="s">
        <v>255</v>
      </c>
      <c r="B88" s="12" t="s">
        <v>101</v>
      </c>
      <c r="C88" s="12" t="str">
        <f t="shared" si="12"/>
        <v>London School of Capoeira: Studio 2</v>
      </c>
      <c r="D88" s="69">
        <f t="shared" si="13"/>
        <v>10.94017094017094</v>
      </c>
      <c r="E88" s="23">
        <f>H88*3.2808399</f>
        <v>29.527559100000001</v>
      </c>
      <c r="F88" s="23">
        <f>I88*3.2808399</f>
        <v>21.325459350000003</v>
      </c>
      <c r="G88" s="17">
        <f t="shared" si="24"/>
        <v>629.68876129177272</v>
      </c>
      <c r="H88" s="37">
        <v>9</v>
      </c>
      <c r="I88" s="37">
        <v>6.5</v>
      </c>
      <c r="J88" s="37">
        <f t="shared" si="23"/>
        <v>58.5</v>
      </c>
      <c r="K88" s="12" t="s">
        <v>21</v>
      </c>
      <c r="L88" s="12" t="s">
        <v>21</v>
      </c>
      <c r="M88" s="12" t="s">
        <v>9</v>
      </c>
      <c r="N88" s="12" t="s">
        <v>21</v>
      </c>
      <c r="O88" s="12" t="s">
        <v>9</v>
      </c>
      <c r="P88" s="12" t="s">
        <v>21</v>
      </c>
      <c r="Q88" s="12" t="s">
        <v>9</v>
      </c>
      <c r="R88" s="74">
        <v>16</v>
      </c>
      <c r="S88" s="74">
        <f>R88*8</f>
        <v>128</v>
      </c>
      <c r="T88" s="74">
        <f t="shared" si="25"/>
        <v>640</v>
      </c>
      <c r="U88" s="69">
        <f t="shared" si="15"/>
        <v>0.27350427350427353</v>
      </c>
      <c r="V88" s="69">
        <f t="shared" si="16"/>
        <v>2.1880341880341883</v>
      </c>
    </row>
    <row r="89" spans="1:22" x14ac:dyDescent="0.25">
      <c r="A89" s="6" t="s">
        <v>710</v>
      </c>
      <c r="B89" s="25" t="s">
        <v>722</v>
      </c>
      <c r="C89" s="12" t="str">
        <f t="shared" si="12"/>
        <v>Royal Academy of Dance: Genée</v>
      </c>
      <c r="D89" s="69">
        <f t="shared" si="13"/>
        <v>11.040686976078513</v>
      </c>
      <c r="E89" s="23">
        <f>H89*3.2808399</f>
        <v>43.963254660000004</v>
      </c>
      <c r="F89" s="23">
        <f>I89*3.2808399</f>
        <v>47.90026254</v>
      </c>
      <c r="G89" s="23">
        <f t="shared" si="24"/>
        <v>2105.8514403268787</v>
      </c>
      <c r="H89" s="50">
        <v>13.4</v>
      </c>
      <c r="I89" s="50">
        <v>14.6</v>
      </c>
      <c r="J89" s="50">
        <f t="shared" si="23"/>
        <v>195.64</v>
      </c>
      <c r="K89" s="25" t="s">
        <v>9</v>
      </c>
      <c r="L89" s="25" t="s">
        <v>9</v>
      </c>
      <c r="M89" s="25" t="s">
        <v>9</v>
      </c>
      <c r="N89" s="25" t="s">
        <v>21</v>
      </c>
      <c r="O89" s="25" t="s">
        <v>9</v>
      </c>
      <c r="P89" s="25" t="s">
        <v>21</v>
      </c>
      <c r="Q89" s="25" t="s">
        <v>9</v>
      </c>
      <c r="R89" s="62">
        <v>54</v>
      </c>
      <c r="S89" s="71">
        <f>R89*8</f>
        <v>432</v>
      </c>
      <c r="T89" s="71">
        <f t="shared" si="25"/>
        <v>2160</v>
      </c>
      <c r="U89" s="69">
        <f t="shared" si="15"/>
        <v>0.27601717440196283</v>
      </c>
      <c r="V89" s="69">
        <f t="shared" si="16"/>
        <v>2.2081373952157026</v>
      </c>
    </row>
    <row r="90" spans="1:22" x14ac:dyDescent="0.25">
      <c r="A90" s="21" t="s">
        <v>109</v>
      </c>
      <c r="B90" s="21" t="s">
        <v>38</v>
      </c>
      <c r="C90" s="12" t="str">
        <f t="shared" si="12"/>
        <v>Calder Theatre Bookshop: Single space</v>
      </c>
      <c r="D90" s="69">
        <f t="shared" si="13"/>
        <v>11.256376906363109</v>
      </c>
      <c r="E90" s="23">
        <v>17</v>
      </c>
      <c r="F90" s="23">
        <v>27</v>
      </c>
      <c r="G90" s="23">
        <f t="shared" si="24"/>
        <v>459</v>
      </c>
      <c r="H90" s="51">
        <f>E90*0.3048</f>
        <v>5.1816000000000004</v>
      </c>
      <c r="I90" s="51">
        <f>F90*0.3048</f>
        <v>8.2295999999999996</v>
      </c>
      <c r="J90" s="51">
        <f t="shared" si="23"/>
        <v>42.642495359999998</v>
      </c>
      <c r="K90" s="21" t="s">
        <v>9</v>
      </c>
      <c r="L90" s="21" t="s">
        <v>21</v>
      </c>
      <c r="M90" s="21" t="s">
        <v>21</v>
      </c>
      <c r="N90" s="21" t="s">
        <v>21</v>
      </c>
      <c r="O90" s="21" t="s">
        <v>21</v>
      </c>
      <c r="P90" s="21" t="s">
        <v>9</v>
      </c>
      <c r="Q90" s="21" t="s">
        <v>21</v>
      </c>
      <c r="R90" s="74">
        <v>12</v>
      </c>
      <c r="S90" s="73">
        <f>R90*8</f>
        <v>96</v>
      </c>
      <c r="T90" s="73">
        <f t="shared" si="25"/>
        <v>480</v>
      </c>
      <c r="U90" s="69">
        <f t="shared" si="15"/>
        <v>0.2814094226590777</v>
      </c>
      <c r="V90" s="69">
        <f t="shared" si="16"/>
        <v>2.2512753812726216</v>
      </c>
    </row>
    <row r="91" spans="1:22" x14ac:dyDescent="0.25">
      <c r="A91" s="6" t="s">
        <v>432</v>
      </c>
      <c r="B91" s="25" t="s">
        <v>435</v>
      </c>
      <c r="C91" s="12" t="str">
        <f t="shared" si="12"/>
        <v>Pleasance Theatre: Boiler Room</v>
      </c>
      <c r="D91" s="69">
        <f t="shared" si="13"/>
        <v>11.314285714285715</v>
      </c>
      <c r="E91" s="13">
        <f t="shared" ref="E91:F93" si="26">H91*3.2808399</f>
        <v>32.808399000000001</v>
      </c>
      <c r="F91" s="13">
        <f t="shared" si="26"/>
        <v>22.965879300000001</v>
      </c>
      <c r="G91" s="14">
        <f t="shared" si="24"/>
        <v>753.47373146024074</v>
      </c>
      <c r="H91" s="50">
        <v>10</v>
      </c>
      <c r="I91" s="50">
        <v>7</v>
      </c>
      <c r="J91" s="50">
        <f t="shared" si="23"/>
        <v>70</v>
      </c>
      <c r="K91" s="8" t="s">
        <v>21</v>
      </c>
      <c r="L91" s="8" t="s">
        <v>21</v>
      </c>
      <c r="M91" s="8" t="s">
        <v>9</v>
      </c>
      <c r="N91" s="8" t="s">
        <v>21</v>
      </c>
      <c r="O91" s="8" t="s">
        <v>21</v>
      </c>
      <c r="P91" s="8" t="s">
        <v>21</v>
      </c>
      <c r="Q91" s="8" t="s">
        <v>21</v>
      </c>
      <c r="R91" s="71">
        <f>S91/8</f>
        <v>22.5</v>
      </c>
      <c r="S91" s="62">
        <f>150*1.2</f>
        <v>180</v>
      </c>
      <c r="T91" s="62">
        <f>660*1.2</f>
        <v>792</v>
      </c>
      <c r="U91" s="69">
        <f t="shared" si="15"/>
        <v>0.32142857142857145</v>
      </c>
      <c r="V91" s="69">
        <f t="shared" si="16"/>
        <v>2.5714285714285716</v>
      </c>
    </row>
    <row r="92" spans="1:22" x14ac:dyDescent="0.25">
      <c r="A92" s="6" t="s">
        <v>757</v>
      </c>
      <c r="B92" s="6" t="s">
        <v>757</v>
      </c>
      <c r="C92" s="21" t="str">
        <f t="shared" si="12"/>
        <v>Anonymous: Anonymous</v>
      </c>
      <c r="D92" s="65">
        <f t="shared" si="13"/>
        <v>11.34072580645161</v>
      </c>
      <c r="E92" s="13">
        <f t="shared" si="26"/>
        <v>40.68241476</v>
      </c>
      <c r="F92" s="13">
        <f t="shared" si="26"/>
        <v>20.997375360000003</v>
      </c>
      <c r="G92" s="54">
        <f t="shared" si="24"/>
        <v>854.2239332669244</v>
      </c>
      <c r="H92" s="51">
        <v>12.4</v>
      </c>
      <c r="I92" s="51">
        <v>6.4</v>
      </c>
      <c r="J92" s="51">
        <f t="shared" si="23"/>
        <v>79.360000000000014</v>
      </c>
      <c r="K92" s="25" t="s">
        <v>21</v>
      </c>
      <c r="L92" s="25" t="s">
        <v>21</v>
      </c>
      <c r="M92" s="25" t="s">
        <v>21</v>
      </c>
      <c r="N92" s="25" t="s">
        <v>21</v>
      </c>
      <c r="O92" s="25" t="s">
        <v>21</v>
      </c>
      <c r="P92" s="25" t="s">
        <v>21</v>
      </c>
      <c r="Q92" s="25" t="s">
        <v>21</v>
      </c>
      <c r="R92" s="62">
        <v>48</v>
      </c>
      <c r="S92" s="62">
        <v>216</v>
      </c>
      <c r="T92" s="62">
        <f>750*1.2</f>
        <v>900</v>
      </c>
      <c r="U92" s="65">
        <f t="shared" si="15"/>
        <v>0.60483870967741926</v>
      </c>
      <c r="V92" s="65">
        <f t="shared" si="16"/>
        <v>2.7217741935483866</v>
      </c>
    </row>
    <row r="93" spans="1:22" x14ac:dyDescent="0.25">
      <c r="A93" s="6" t="s">
        <v>28</v>
      </c>
      <c r="B93" s="8" t="s">
        <v>92</v>
      </c>
      <c r="C93" s="12" t="str">
        <f t="shared" si="12"/>
        <v>3 Mills Studios: Studio 5</v>
      </c>
      <c r="D93" s="69">
        <f t="shared" si="13"/>
        <v>11.488685897074891</v>
      </c>
      <c r="E93" s="13">
        <f t="shared" si="26"/>
        <v>61.975065711000006</v>
      </c>
      <c r="F93" s="13">
        <f t="shared" si="26"/>
        <v>30.839895060000003</v>
      </c>
      <c r="G93" s="14">
        <f t="shared" si="24"/>
        <v>1911.3045228638448</v>
      </c>
      <c r="H93" s="50">
        <v>18.89</v>
      </c>
      <c r="I93" s="50">
        <v>9.4</v>
      </c>
      <c r="J93" s="50">
        <f t="shared" si="23"/>
        <v>177.566</v>
      </c>
      <c r="K93" s="8" t="s">
        <v>21</v>
      </c>
      <c r="L93" s="8" t="s">
        <v>21</v>
      </c>
      <c r="M93" s="8" t="s">
        <v>21</v>
      </c>
      <c r="N93" s="8" t="s">
        <v>21</v>
      </c>
      <c r="O93" s="8" t="s">
        <v>21</v>
      </c>
      <c r="P93" s="57" t="s">
        <v>21</v>
      </c>
      <c r="Q93" s="25" t="s">
        <v>21</v>
      </c>
      <c r="R93" s="67">
        <f>S93/8</f>
        <v>63.75</v>
      </c>
      <c r="S93" s="68">
        <v>510</v>
      </c>
      <c r="T93" s="68">
        <v>2040</v>
      </c>
      <c r="U93" s="69">
        <f t="shared" si="15"/>
        <v>0.35902143428359035</v>
      </c>
      <c r="V93" s="69">
        <f t="shared" si="16"/>
        <v>2.8721714742687228</v>
      </c>
    </row>
    <row r="94" spans="1:22" x14ac:dyDescent="0.25">
      <c r="A94" s="21" t="s">
        <v>93</v>
      </c>
      <c r="B94" s="12" t="s">
        <v>101</v>
      </c>
      <c r="C94" s="12" t="str">
        <f t="shared" si="12"/>
        <v>Bridge Theatre Training Company: Studio 2</v>
      </c>
      <c r="D94" s="69">
        <f t="shared" si="13"/>
        <v>11.516941186602995</v>
      </c>
      <c r="E94" s="17">
        <v>27</v>
      </c>
      <c r="F94" s="17">
        <v>22.5</v>
      </c>
      <c r="G94" s="17">
        <f t="shared" si="24"/>
        <v>607.5</v>
      </c>
      <c r="H94" s="37">
        <f>E94*0.3048</f>
        <v>8.2295999999999996</v>
      </c>
      <c r="I94" s="37">
        <f>F94*0.3048</f>
        <v>6.8580000000000005</v>
      </c>
      <c r="J94" s="37">
        <f t="shared" si="23"/>
        <v>56.438596799999999</v>
      </c>
      <c r="K94" s="12" t="s">
        <v>21</v>
      </c>
      <c r="L94" s="12" t="s">
        <v>21</v>
      </c>
      <c r="M94" s="12" t="s">
        <v>21</v>
      </c>
      <c r="N94" s="12" t="s">
        <v>21</v>
      </c>
      <c r="O94" s="12" t="s">
        <v>9</v>
      </c>
      <c r="P94" s="12" t="s">
        <v>21</v>
      </c>
      <c r="Q94" s="12" t="s">
        <v>21</v>
      </c>
      <c r="R94" s="74">
        <v>18</v>
      </c>
      <c r="S94" s="74">
        <v>130</v>
      </c>
      <c r="T94" s="73">
        <f>S94*5</f>
        <v>650</v>
      </c>
      <c r="U94" s="69">
        <f t="shared" si="15"/>
        <v>0.31893067901362143</v>
      </c>
      <c r="V94" s="69">
        <f t="shared" si="16"/>
        <v>2.3033882373205992</v>
      </c>
    </row>
    <row r="95" spans="1:22" x14ac:dyDescent="0.25">
      <c r="A95" s="6" t="s">
        <v>681</v>
      </c>
      <c r="B95" s="25" t="s">
        <v>687</v>
      </c>
      <c r="C95" s="12" t="str">
        <f t="shared" si="12"/>
        <v>Questors Theatre: Shaw Room</v>
      </c>
      <c r="D95" s="69">
        <f t="shared" si="13"/>
        <v>11.764705882352942</v>
      </c>
      <c r="E95" s="13">
        <f t="shared" ref="E95:F98" si="27">H95*3.2808399</f>
        <v>39.370078800000002</v>
      </c>
      <c r="F95" s="13">
        <f t="shared" si="27"/>
        <v>27.887139150000003</v>
      </c>
      <c r="G95" s="14">
        <f t="shared" si="24"/>
        <v>1097.9188658420651</v>
      </c>
      <c r="H95" s="50">
        <v>12</v>
      </c>
      <c r="I95" s="50">
        <v>8.5</v>
      </c>
      <c r="J95" s="50">
        <f t="shared" si="23"/>
        <v>102</v>
      </c>
      <c r="K95" s="8" t="s">
        <v>21</v>
      </c>
      <c r="L95" s="8" t="s">
        <v>21</v>
      </c>
      <c r="M95" s="8" t="s">
        <v>21</v>
      </c>
      <c r="N95" s="8" t="s">
        <v>21</v>
      </c>
      <c r="O95" s="8" t="s">
        <v>21</v>
      </c>
      <c r="P95" s="8" t="s">
        <v>21</v>
      </c>
      <c r="Q95" s="8" t="s">
        <v>21</v>
      </c>
      <c r="R95" s="62">
        <f>25*1.2</f>
        <v>30</v>
      </c>
      <c r="S95" s="71">
        <f>R95*8</f>
        <v>240</v>
      </c>
      <c r="T95" s="71">
        <f>S95*5</f>
        <v>1200</v>
      </c>
      <c r="U95" s="69">
        <f t="shared" si="15"/>
        <v>0.29411764705882354</v>
      </c>
      <c r="V95" s="69">
        <f t="shared" si="16"/>
        <v>2.3529411764705883</v>
      </c>
    </row>
    <row r="96" spans="1:22" x14ac:dyDescent="0.25">
      <c r="A96" s="6" t="s">
        <v>463</v>
      </c>
      <c r="B96" s="8" t="s">
        <v>70</v>
      </c>
      <c r="C96" s="12" t="str">
        <f t="shared" si="12"/>
        <v>The Tramshed: Studio</v>
      </c>
      <c r="D96" s="69">
        <f t="shared" si="13"/>
        <v>11.8125</v>
      </c>
      <c r="E96" s="13">
        <f t="shared" si="27"/>
        <v>26.246719200000001</v>
      </c>
      <c r="F96" s="13">
        <f t="shared" si="27"/>
        <v>26.246719200000001</v>
      </c>
      <c r="G96" s="14">
        <f t="shared" si="24"/>
        <v>688.89026876364869</v>
      </c>
      <c r="H96" s="50">
        <v>8</v>
      </c>
      <c r="I96" s="50">
        <v>8</v>
      </c>
      <c r="J96" s="50">
        <f t="shared" si="23"/>
        <v>64</v>
      </c>
      <c r="K96" s="8" t="s">
        <v>9</v>
      </c>
      <c r="L96" s="8" t="s">
        <v>21</v>
      </c>
      <c r="M96" s="8" t="s">
        <v>9</v>
      </c>
      <c r="N96" s="8" t="s">
        <v>21</v>
      </c>
      <c r="O96" s="8" t="s">
        <v>21</v>
      </c>
      <c r="P96" s="8" t="s">
        <v>21</v>
      </c>
      <c r="Q96" s="8" t="s">
        <v>21</v>
      </c>
      <c r="R96" s="62">
        <v>38</v>
      </c>
      <c r="S96" s="62">
        <v>240</v>
      </c>
      <c r="T96" s="62">
        <v>756</v>
      </c>
      <c r="U96" s="69">
        <f t="shared" si="15"/>
        <v>0.59375</v>
      </c>
      <c r="V96" s="69">
        <f t="shared" si="16"/>
        <v>3.75</v>
      </c>
    </row>
    <row r="97" spans="1:22" x14ac:dyDescent="0.25">
      <c r="A97" s="6" t="s">
        <v>681</v>
      </c>
      <c r="B97" s="25" t="s">
        <v>688</v>
      </c>
      <c r="C97" s="12" t="str">
        <f t="shared" si="12"/>
        <v>Questors Theatre: Alfred Emmett Room</v>
      </c>
      <c r="D97" s="69">
        <f t="shared" si="13"/>
        <v>12.121212121212121</v>
      </c>
      <c r="E97" s="13">
        <f t="shared" si="27"/>
        <v>36.089238899999998</v>
      </c>
      <c r="F97" s="13">
        <f t="shared" si="27"/>
        <v>29.527559100000001</v>
      </c>
      <c r="G97" s="14">
        <f t="shared" si="24"/>
        <v>1065.6271344937691</v>
      </c>
      <c r="H97" s="50">
        <v>11</v>
      </c>
      <c r="I97" s="50">
        <v>9</v>
      </c>
      <c r="J97" s="50">
        <f t="shared" si="23"/>
        <v>99</v>
      </c>
      <c r="K97" s="8" t="s">
        <v>21</v>
      </c>
      <c r="L97" s="8" t="s">
        <v>21</v>
      </c>
      <c r="M97" s="8" t="s">
        <v>21</v>
      </c>
      <c r="N97" s="8" t="s">
        <v>21</v>
      </c>
      <c r="O97" s="8" t="s">
        <v>21</v>
      </c>
      <c r="P97" s="8" t="s">
        <v>21</v>
      </c>
      <c r="Q97" s="8" t="s">
        <v>21</v>
      </c>
      <c r="R97" s="62">
        <f>25*1.2</f>
        <v>30</v>
      </c>
      <c r="S97" s="71">
        <f>R97*8</f>
        <v>240</v>
      </c>
      <c r="T97" s="71">
        <f>S97*5</f>
        <v>1200</v>
      </c>
      <c r="U97" s="69">
        <f t="shared" si="15"/>
        <v>0.30303030303030304</v>
      </c>
      <c r="V97" s="69">
        <f t="shared" si="16"/>
        <v>2.4242424242424243</v>
      </c>
    </row>
    <row r="98" spans="1:22" x14ac:dyDescent="0.25">
      <c r="A98" s="6" t="s">
        <v>457</v>
      </c>
      <c r="B98" s="25" t="s">
        <v>356</v>
      </c>
      <c r="C98" s="12" t="str">
        <f t="shared" si="12"/>
        <v>Lost Theatre: Room 1</v>
      </c>
      <c r="D98" s="69">
        <f t="shared" si="13"/>
        <v>12.121212121212123</v>
      </c>
      <c r="E98" s="13">
        <f t="shared" si="27"/>
        <v>27.887139150000003</v>
      </c>
      <c r="F98" s="13">
        <f t="shared" si="27"/>
        <v>21.653543339999999</v>
      </c>
      <c r="G98" s="14">
        <f t="shared" si="24"/>
        <v>603.85537621313574</v>
      </c>
      <c r="H98" s="50">
        <v>8.5</v>
      </c>
      <c r="I98" s="50">
        <v>6.6</v>
      </c>
      <c r="J98" s="50">
        <f t="shared" si="23"/>
        <v>56.099999999999994</v>
      </c>
      <c r="K98" s="8" t="s">
        <v>21</v>
      </c>
      <c r="L98" s="8" t="s">
        <v>21</v>
      </c>
      <c r="M98" s="8" t="s">
        <v>9</v>
      </c>
      <c r="N98" s="8" t="s">
        <v>21</v>
      </c>
      <c r="O98" s="8" t="s">
        <v>21</v>
      </c>
      <c r="P98" s="8" t="s">
        <v>9</v>
      </c>
      <c r="Q98" s="8" t="s">
        <v>9</v>
      </c>
      <c r="R98" s="62">
        <v>17</v>
      </c>
      <c r="S98" s="71">
        <f>R98*8</f>
        <v>136</v>
      </c>
      <c r="T98" s="73">
        <f>S98*5</f>
        <v>680</v>
      </c>
      <c r="U98" s="69">
        <f t="shared" si="15"/>
        <v>0.30303030303030304</v>
      </c>
      <c r="V98" s="69">
        <f t="shared" si="16"/>
        <v>2.4242424242424243</v>
      </c>
    </row>
    <row r="99" spans="1:22" x14ac:dyDescent="0.25">
      <c r="A99" s="21" t="s">
        <v>60</v>
      </c>
      <c r="B99" s="21" t="s">
        <v>65</v>
      </c>
      <c r="C99" s="12" t="str">
        <f t="shared" si="12"/>
        <v>The Albany: Red Room</v>
      </c>
      <c r="D99" s="69">
        <f t="shared" si="13"/>
        <v>12.202380952380953</v>
      </c>
      <c r="E99" s="23" t="s">
        <v>42</v>
      </c>
      <c r="F99" s="23" t="s">
        <v>42</v>
      </c>
      <c r="G99" s="23" t="s">
        <v>42</v>
      </c>
      <c r="H99" s="51" t="s">
        <v>42</v>
      </c>
      <c r="I99" s="51" t="s">
        <v>42</v>
      </c>
      <c r="J99" s="51">
        <v>84</v>
      </c>
      <c r="K99" s="21" t="s">
        <v>9</v>
      </c>
      <c r="L99" s="21" t="s">
        <v>9</v>
      </c>
      <c r="M99" s="21" t="s">
        <v>9</v>
      </c>
      <c r="N99" s="21" t="s">
        <v>21</v>
      </c>
      <c r="O99" s="21" t="s">
        <v>21</v>
      </c>
      <c r="P99" s="21" t="s">
        <v>21</v>
      </c>
      <c r="Q99" s="21" t="s">
        <v>21</v>
      </c>
      <c r="R99" s="74">
        <v>30</v>
      </c>
      <c r="S99" s="74">
        <v>205</v>
      </c>
      <c r="T99" s="71">
        <f>S99*5</f>
        <v>1025</v>
      </c>
      <c r="U99" s="69">
        <f t="shared" si="15"/>
        <v>0.35714285714285715</v>
      </c>
      <c r="V99" s="69">
        <f t="shared" si="16"/>
        <v>2.4404761904761907</v>
      </c>
    </row>
    <row r="100" spans="1:22" x14ac:dyDescent="0.25">
      <c r="A100" s="6" t="s">
        <v>401</v>
      </c>
      <c r="B100" s="25" t="s">
        <v>407</v>
      </c>
      <c r="C100" s="12" t="str">
        <f t="shared" si="12"/>
        <v>St George's Church Bloomsbury: Upper Vestry Hall</v>
      </c>
      <c r="D100" s="69">
        <f t="shared" si="13"/>
        <v>12.210012210012211</v>
      </c>
      <c r="E100" s="23">
        <f t="shared" ref="E100:F103" si="28">H100*3.2808399</f>
        <v>42.650918700000005</v>
      </c>
      <c r="F100" s="23">
        <f t="shared" si="28"/>
        <v>20.66929137</v>
      </c>
      <c r="G100" s="23">
        <f t="shared" ref="G100:G107" si="29">E100*F100</f>
        <v>881.56426580848176</v>
      </c>
      <c r="H100" s="50">
        <v>13</v>
      </c>
      <c r="I100" s="50">
        <v>6.3</v>
      </c>
      <c r="J100" s="50">
        <f t="shared" ref="J100:J107" si="30">H100*I100</f>
        <v>81.899999999999991</v>
      </c>
      <c r="K100" s="8" t="s">
        <v>21</v>
      </c>
      <c r="L100" s="8" t="s">
        <v>21</v>
      </c>
      <c r="M100" s="8" t="s">
        <v>21</v>
      </c>
      <c r="N100" s="8" t="s">
        <v>21</v>
      </c>
      <c r="O100" s="8" t="s">
        <v>21</v>
      </c>
      <c r="P100" s="8" t="s">
        <v>9</v>
      </c>
      <c r="Q100" s="8" t="s">
        <v>21</v>
      </c>
      <c r="R100" s="71">
        <f>S100/8</f>
        <v>25</v>
      </c>
      <c r="S100" s="62">
        <v>200</v>
      </c>
      <c r="T100" s="71">
        <f>S100*5</f>
        <v>1000</v>
      </c>
      <c r="U100" s="69">
        <f t="shared" si="15"/>
        <v>0.30525030525030528</v>
      </c>
      <c r="V100" s="69">
        <f t="shared" si="16"/>
        <v>2.4420024420024422</v>
      </c>
    </row>
    <row r="101" spans="1:22" x14ac:dyDescent="0.25">
      <c r="A101" s="6" t="s">
        <v>757</v>
      </c>
      <c r="B101" s="6" t="s">
        <v>757</v>
      </c>
      <c r="C101" s="21" t="str">
        <f t="shared" si="12"/>
        <v>Anonymous: Anonymous</v>
      </c>
      <c r="D101" s="65">
        <f t="shared" si="13"/>
        <v>12.295081967213115</v>
      </c>
      <c r="E101" s="13">
        <f t="shared" si="28"/>
        <v>26.246719200000001</v>
      </c>
      <c r="F101" s="13">
        <f t="shared" si="28"/>
        <v>20.013123390000001</v>
      </c>
      <c r="G101" s="54">
        <f t="shared" si="29"/>
        <v>525.27882993228218</v>
      </c>
      <c r="H101" s="51">
        <v>8</v>
      </c>
      <c r="I101" s="51">
        <v>6.1</v>
      </c>
      <c r="J101" s="51">
        <f t="shared" si="30"/>
        <v>48.8</v>
      </c>
      <c r="K101" s="25" t="s">
        <v>21</v>
      </c>
      <c r="L101" s="25" t="s">
        <v>21</v>
      </c>
      <c r="M101" s="25" t="s">
        <v>21</v>
      </c>
      <c r="N101" s="25" t="s">
        <v>21</v>
      </c>
      <c r="O101" s="25" t="s">
        <v>21</v>
      </c>
      <c r="P101" s="25" t="s">
        <v>21</v>
      </c>
      <c r="Q101" s="25" t="s">
        <v>21</v>
      </c>
      <c r="R101" s="62">
        <v>30</v>
      </c>
      <c r="S101" s="62">
        <v>126</v>
      </c>
      <c r="T101" s="62">
        <v>600</v>
      </c>
      <c r="U101" s="65">
        <f t="shared" si="15"/>
        <v>0.61475409836065575</v>
      </c>
      <c r="V101" s="65">
        <f t="shared" si="16"/>
        <v>2.5819672131147544</v>
      </c>
    </row>
    <row r="102" spans="1:22" x14ac:dyDescent="0.25">
      <c r="A102" s="21" t="s">
        <v>192</v>
      </c>
      <c r="B102" s="21" t="s">
        <v>253</v>
      </c>
      <c r="C102" s="12" t="str">
        <f t="shared" si="12"/>
        <v>Graeae Theatre Company: Rehearsal Room</v>
      </c>
      <c r="D102" s="69">
        <f t="shared" si="13"/>
        <v>12.336448598130843</v>
      </c>
      <c r="E102" s="23">
        <f t="shared" si="28"/>
        <v>35.104986930000003</v>
      </c>
      <c r="F102" s="23">
        <f t="shared" si="28"/>
        <v>27.887139150000003</v>
      </c>
      <c r="G102" s="23">
        <f t="shared" si="29"/>
        <v>978.97765537584144</v>
      </c>
      <c r="H102" s="51">
        <v>10.7</v>
      </c>
      <c r="I102" s="51">
        <v>8.5</v>
      </c>
      <c r="J102" s="51">
        <f t="shared" si="30"/>
        <v>90.949999999999989</v>
      </c>
      <c r="K102" s="23" t="s">
        <v>9</v>
      </c>
      <c r="L102" s="23" t="s">
        <v>9</v>
      </c>
      <c r="M102" s="23" t="s">
        <v>9</v>
      </c>
      <c r="N102" s="23" t="s">
        <v>9</v>
      </c>
      <c r="O102" s="23" t="s">
        <v>9</v>
      </c>
      <c r="P102" s="23" t="s">
        <v>21</v>
      </c>
      <c r="Q102" s="23" t="s">
        <v>21</v>
      </c>
      <c r="R102" s="73">
        <f>S102/8</f>
        <v>49.5</v>
      </c>
      <c r="S102" s="62">
        <v>396</v>
      </c>
      <c r="T102" s="62">
        <v>1122</v>
      </c>
      <c r="U102" s="69">
        <f t="shared" si="15"/>
        <v>0.54425508521165478</v>
      </c>
      <c r="V102" s="69">
        <f t="shared" si="16"/>
        <v>4.3540406816932382</v>
      </c>
    </row>
    <row r="103" spans="1:22" x14ac:dyDescent="0.25">
      <c r="A103" s="21" t="s">
        <v>131</v>
      </c>
      <c r="B103" s="21" t="s">
        <v>138</v>
      </c>
      <c r="C103" s="12" t="str">
        <f t="shared" si="12"/>
        <v>Clapham Community Project: Harlequin Room</v>
      </c>
      <c r="D103" s="69">
        <f t="shared" si="13"/>
        <v>12.375012375012375</v>
      </c>
      <c r="E103" s="23">
        <f t="shared" si="28"/>
        <v>26.870078781</v>
      </c>
      <c r="F103" s="23">
        <f t="shared" si="28"/>
        <v>14.566929156000002</v>
      </c>
      <c r="G103" s="17">
        <f t="shared" si="29"/>
        <v>391.41453401896592</v>
      </c>
      <c r="H103" s="37">
        <v>8.19</v>
      </c>
      <c r="I103" s="37">
        <v>4.4400000000000004</v>
      </c>
      <c r="J103" s="37">
        <f t="shared" si="30"/>
        <v>36.363599999999998</v>
      </c>
      <c r="K103" s="23" t="s">
        <v>9</v>
      </c>
      <c r="L103" s="23" t="s">
        <v>9</v>
      </c>
      <c r="M103" s="23" t="s">
        <v>21</v>
      </c>
      <c r="N103" s="23" t="s">
        <v>21</v>
      </c>
      <c r="O103" s="23" t="s">
        <v>9</v>
      </c>
      <c r="P103" s="23" t="s">
        <v>21</v>
      </c>
      <c r="Q103" s="23" t="s">
        <v>21</v>
      </c>
      <c r="R103" s="73">
        <f>S103/8</f>
        <v>12.5</v>
      </c>
      <c r="S103" s="74">
        <v>100</v>
      </c>
      <c r="T103" s="73">
        <f>(S103*5)*0.9</f>
        <v>450</v>
      </c>
      <c r="U103" s="69">
        <f t="shared" si="15"/>
        <v>0.34375034375034375</v>
      </c>
      <c r="V103" s="69">
        <f t="shared" si="16"/>
        <v>2.75000275000275</v>
      </c>
    </row>
    <row r="104" spans="1:22" x14ac:dyDescent="0.25">
      <c r="A104" s="28" t="s">
        <v>168</v>
      </c>
      <c r="B104" s="21" t="s">
        <v>100</v>
      </c>
      <c r="C104" s="12" t="str">
        <f t="shared" si="12"/>
        <v>English Touring Theatre: Studio 1</v>
      </c>
      <c r="D104" s="69">
        <f t="shared" si="13"/>
        <v>12.461538461538462</v>
      </c>
      <c r="E104" s="12">
        <v>32</v>
      </c>
      <c r="F104" s="12">
        <v>42.5</v>
      </c>
      <c r="G104" s="17">
        <f t="shared" si="29"/>
        <v>1360</v>
      </c>
      <c r="H104" s="51">
        <v>10</v>
      </c>
      <c r="I104" s="51">
        <v>13</v>
      </c>
      <c r="J104" s="37">
        <f t="shared" si="30"/>
        <v>130</v>
      </c>
      <c r="K104" s="23" t="s">
        <v>9</v>
      </c>
      <c r="L104" s="23" t="s">
        <v>21</v>
      </c>
      <c r="M104" s="23" t="s">
        <v>21</v>
      </c>
      <c r="N104" s="23" t="s">
        <v>21</v>
      </c>
      <c r="O104" s="23" t="s">
        <v>9</v>
      </c>
      <c r="P104" s="23" t="s">
        <v>9</v>
      </c>
      <c r="Q104" s="23" t="s">
        <v>21</v>
      </c>
      <c r="R104" s="73">
        <f>S104/8</f>
        <v>42.75</v>
      </c>
      <c r="S104" s="62">
        <v>342</v>
      </c>
      <c r="T104" s="62">
        <v>1620</v>
      </c>
      <c r="U104" s="69">
        <f t="shared" si="15"/>
        <v>0.32884615384615384</v>
      </c>
      <c r="V104" s="69">
        <f t="shared" si="16"/>
        <v>2.6307692307692307</v>
      </c>
    </row>
    <row r="105" spans="1:22" x14ac:dyDescent="0.25">
      <c r="A105" s="21" t="s">
        <v>141</v>
      </c>
      <c r="B105" s="21" t="s">
        <v>147</v>
      </c>
      <c r="C105" s="21" t="str">
        <f t="shared" si="12"/>
        <v>Club for Acts and Actors: Concert Hall</v>
      </c>
      <c r="D105" s="69">
        <f t="shared" si="13"/>
        <v>12.467532467532468</v>
      </c>
      <c r="E105" s="21">
        <v>46</v>
      </c>
      <c r="F105" s="21">
        <v>18</v>
      </c>
      <c r="G105" s="23">
        <f t="shared" si="29"/>
        <v>828</v>
      </c>
      <c r="H105" s="51">
        <v>14</v>
      </c>
      <c r="I105" s="51">
        <v>5.5</v>
      </c>
      <c r="J105" s="51">
        <f t="shared" si="30"/>
        <v>77</v>
      </c>
      <c r="K105" s="23" t="s">
        <v>21</v>
      </c>
      <c r="L105" s="23" t="s">
        <v>21</v>
      </c>
      <c r="M105" s="23" t="s">
        <v>21</v>
      </c>
      <c r="N105" s="23" t="s">
        <v>21</v>
      </c>
      <c r="O105" s="23" t="s">
        <v>21</v>
      </c>
      <c r="P105" s="23" t="s">
        <v>9</v>
      </c>
      <c r="Q105" s="23" t="s">
        <v>21</v>
      </c>
      <c r="R105" s="74">
        <v>24</v>
      </c>
      <c r="S105" s="73">
        <f>R105*8</f>
        <v>192</v>
      </c>
      <c r="T105" s="73">
        <f>S105*5</f>
        <v>960</v>
      </c>
      <c r="U105" s="69">
        <f t="shared" si="15"/>
        <v>0.31168831168831168</v>
      </c>
      <c r="V105" s="69">
        <f t="shared" si="16"/>
        <v>2.4935064935064934</v>
      </c>
    </row>
    <row r="106" spans="1:22" x14ac:dyDescent="0.25">
      <c r="A106" s="6" t="s">
        <v>479</v>
      </c>
      <c r="B106" s="8" t="s">
        <v>107</v>
      </c>
      <c r="C106" s="12" t="str">
        <f t="shared" si="12"/>
        <v>Pembroke House Hall: Upper Hall</v>
      </c>
      <c r="D106" s="69">
        <f t="shared" si="13"/>
        <v>12.5</v>
      </c>
      <c r="E106" s="13">
        <f>H106*3.2808399</f>
        <v>39.370078800000002</v>
      </c>
      <c r="F106" s="13">
        <f>I106*3.2808399</f>
        <v>39.370078800000002</v>
      </c>
      <c r="G106" s="14">
        <f t="shared" si="29"/>
        <v>1550.0031047182097</v>
      </c>
      <c r="H106" s="50">
        <v>12</v>
      </c>
      <c r="I106" s="50">
        <v>12</v>
      </c>
      <c r="J106" s="50">
        <f t="shared" si="30"/>
        <v>144</v>
      </c>
      <c r="K106" s="8" t="s">
        <v>21</v>
      </c>
      <c r="L106" s="8" t="s">
        <v>21</v>
      </c>
      <c r="M106" s="8" t="s">
        <v>21</v>
      </c>
      <c r="N106" s="8" t="s">
        <v>21</v>
      </c>
      <c r="O106" s="8" t="s">
        <v>9</v>
      </c>
      <c r="P106" s="8" t="s">
        <v>21</v>
      </c>
      <c r="Q106" s="8" t="s">
        <v>21</v>
      </c>
      <c r="R106" s="62">
        <v>45</v>
      </c>
      <c r="S106" s="71">
        <f>R106*8</f>
        <v>360</v>
      </c>
      <c r="T106" s="71">
        <f>S106*5</f>
        <v>1800</v>
      </c>
      <c r="U106" s="69">
        <f t="shared" si="15"/>
        <v>0.3125</v>
      </c>
      <c r="V106" s="69">
        <f t="shared" si="16"/>
        <v>2.5</v>
      </c>
    </row>
    <row r="107" spans="1:22" x14ac:dyDescent="0.25">
      <c r="A107" s="21" t="s">
        <v>238</v>
      </c>
      <c r="B107" s="12" t="s">
        <v>53</v>
      </c>
      <c r="C107" s="12" t="str">
        <f t="shared" si="12"/>
        <v>Lantern Arts Centre: Rehearsal Studio</v>
      </c>
      <c r="D107" s="69">
        <f t="shared" si="13"/>
        <v>12.549019607843137</v>
      </c>
      <c r="E107" s="23">
        <f>H107*3.2808399</f>
        <v>24.606299249999999</v>
      </c>
      <c r="F107" s="23">
        <f>I107*3.2808399</f>
        <v>27.887139150000003</v>
      </c>
      <c r="G107" s="17">
        <f t="shared" si="29"/>
        <v>686.19929115129071</v>
      </c>
      <c r="H107" s="37">
        <v>7.5</v>
      </c>
      <c r="I107" s="37">
        <v>8.5</v>
      </c>
      <c r="J107" s="37">
        <f t="shared" si="30"/>
        <v>63.75</v>
      </c>
      <c r="K107" s="12" t="s">
        <v>21</v>
      </c>
      <c r="L107" s="12" t="s">
        <v>21</v>
      </c>
      <c r="M107" s="12" t="s">
        <v>21</v>
      </c>
      <c r="N107" s="12" t="s">
        <v>21</v>
      </c>
      <c r="O107" s="12" t="s">
        <v>21</v>
      </c>
      <c r="P107" s="12" t="s">
        <v>21</v>
      </c>
      <c r="Q107" s="12" t="s">
        <v>21</v>
      </c>
      <c r="R107" s="74">
        <v>20</v>
      </c>
      <c r="S107" s="73">
        <f>R107*8</f>
        <v>160</v>
      </c>
      <c r="T107" s="73">
        <f>S107*5</f>
        <v>800</v>
      </c>
      <c r="U107" s="69">
        <f t="shared" si="15"/>
        <v>0.31372549019607843</v>
      </c>
      <c r="V107" s="69">
        <f t="shared" si="16"/>
        <v>2.5098039215686274</v>
      </c>
    </row>
    <row r="108" spans="1:22" x14ac:dyDescent="0.25">
      <c r="A108" s="6" t="s">
        <v>750</v>
      </c>
      <c r="B108" s="8" t="s">
        <v>70</v>
      </c>
      <c r="C108" s="12" t="str">
        <f t="shared" ref="C108:C171" si="31">A108&amp;": "&amp;B108</f>
        <v>SWC (Small World Centre): Studio</v>
      </c>
      <c r="D108" s="69">
        <f t="shared" ref="D108:D171" si="32">T108/J108</f>
        <v>12.549019607843137</v>
      </c>
      <c r="E108" s="8"/>
      <c r="F108" s="8"/>
      <c r="G108" s="14">
        <v>550</v>
      </c>
      <c r="H108" s="50"/>
      <c r="I108" s="50"/>
      <c r="J108" s="50">
        <v>51</v>
      </c>
      <c r="K108" s="8" t="s">
        <v>21</v>
      </c>
      <c r="L108" s="8" t="s">
        <v>21</v>
      </c>
      <c r="M108" s="8" t="s">
        <v>9</v>
      </c>
      <c r="N108" s="8" t="s">
        <v>21</v>
      </c>
      <c r="O108" s="8" t="s">
        <v>9</v>
      </c>
      <c r="P108" s="8" t="s">
        <v>21</v>
      </c>
      <c r="Q108" s="8" t="s">
        <v>9</v>
      </c>
      <c r="R108" s="62">
        <v>16</v>
      </c>
      <c r="S108" s="71">
        <f>R108*8</f>
        <v>128</v>
      </c>
      <c r="T108" s="71">
        <f>S108*5</f>
        <v>640</v>
      </c>
      <c r="U108" s="69">
        <f t="shared" ref="U108:U171" si="33">R108/J108</f>
        <v>0.31372549019607843</v>
      </c>
      <c r="V108" s="69">
        <f t="shared" ref="V108:V171" si="34">S108/J108</f>
        <v>2.5098039215686274</v>
      </c>
    </row>
    <row r="109" spans="1:22" x14ac:dyDescent="0.25">
      <c r="A109" s="6" t="s">
        <v>28</v>
      </c>
      <c r="B109" s="8" t="s">
        <v>102</v>
      </c>
      <c r="C109" s="12" t="str">
        <f t="shared" si="31"/>
        <v>3 Mills Studios: Studio 4</v>
      </c>
      <c r="D109" s="69">
        <f t="shared" si="32"/>
        <v>12.712941774726673</v>
      </c>
      <c r="E109" s="13">
        <f t="shared" ref="E109:F111" si="35">H109*3.2808399</f>
        <v>33.661417374000003</v>
      </c>
      <c r="F109" s="13">
        <f t="shared" si="35"/>
        <v>22.637795310000001</v>
      </c>
      <c r="G109" s="14">
        <f>E109*F109</f>
        <v>762.02027635708987</v>
      </c>
      <c r="H109" s="50">
        <v>10.26</v>
      </c>
      <c r="I109" s="50">
        <v>6.9</v>
      </c>
      <c r="J109" s="50">
        <f t="shared" ref="J109:J140" si="36">H109*I109</f>
        <v>70.793999999999997</v>
      </c>
      <c r="K109" s="8" t="s">
        <v>21</v>
      </c>
      <c r="L109" s="8" t="s">
        <v>21</v>
      </c>
      <c r="M109" s="8" t="s">
        <v>21</v>
      </c>
      <c r="N109" s="8" t="s">
        <v>21</v>
      </c>
      <c r="O109" s="8" t="s">
        <v>21</v>
      </c>
      <c r="P109" s="57" t="s">
        <v>21</v>
      </c>
      <c r="Q109" s="25" t="s">
        <v>21</v>
      </c>
      <c r="R109" s="67">
        <f>S109/8</f>
        <v>28.125</v>
      </c>
      <c r="S109" s="68">
        <v>225</v>
      </c>
      <c r="T109" s="68">
        <v>900</v>
      </c>
      <c r="U109" s="69">
        <f t="shared" si="33"/>
        <v>0.39727943046020853</v>
      </c>
      <c r="V109" s="69">
        <f t="shared" si="34"/>
        <v>3.1782354436816682</v>
      </c>
    </row>
    <row r="110" spans="1:22" s="77" customFormat="1" x14ac:dyDescent="0.25">
      <c r="A110" s="6" t="s">
        <v>681</v>
      </c>
      <c r="B110" s="25" t="s">
        <v>689</v>
      </c>
      <c r="C110" s="12" t="str">
        <f t="shared" si="31"/>
        <v>Questors Theatre: Redgrave Room</v>
      </c>
      <c r="D110" s="69">
        <f t="shared" si="32"/>
        <v>12.834224598930481</v>
      </c>
      <c r="E110" s="13">
        <f t="shared" si="35"/>
        <v>36.089238899999998</v>
      </c>
      <c r="F110" s="13">
        <f t="shared" si="35"/>
        <v>27.887139150000003</v>
      </c>
      <c r="G110" s="14">
        <f>E110*F110</f>
        <v>1006.425627021893</v>
      </c>
      <c r="H110" s="50">
        <v>11</v>
      </c>
      <c r="I110" s="50">
        <v>8.5</v>
      </c>
      <c r="J110" s="50">
        <f t="shared" si="36"/>
        <v>93.5</v>
      </c>
      <c r="K110" s="8" t="s">
        <v>21</v>
      </c>
      <c r="L110" s="8" t="s">
        <v>21</v>
      </c>
      <c r="M110" s="8" t="s">
        <v>21</v>
      </c>
      <c r="N110" s="8" t="s">
        <v>21</v>
      </c>
      <c r="O110" s="8" t="s">
        <v>21</v>
      </c>
      <c r="P110" s="8" t="s">
        <v>21</v>
      </c>
      <c r="Q110" s="8" t="s">
        <v>21</v>
      </c>
      <c r="R110" s="62">
        <f>25*1.2</f>
        <v>30</v>
      </c>
      <c r="S110" s="71">
        <f>R110*8</f>
        <v>240</v>
      </c>
      <c r="T110" s="71">
        <f>S110*5</f>
        <v>1200</v>
      </c>
      <c r="U110" s="69">
        <f t="shared" si="33"/>
        <v>0.32085561497326204</v>
      </c>
      <c r="V110" s="69">
        <f t="shared" si="34"/>
        <v>2.5668449197860963</v>
      </c>
    </row>
    <row r="111" spans="1:22" x14ac:dyDescent="0.25">
      <c r="A111" s="6" t="s">
        <v>710</v>
      </c>
      <c r="B111" s="25" t="s">
        <v>719</v>
      </c>
      <c r="C111" s="12" t="str">
        <f t="shared" si="31"/>
        <v>Royal Academy of Dance: Cormani</v>
      </c>
      <c r="D111" s="69">
        <f t="shared" si="32"/>
        <v>12.842465753424658</v>
      </c>
      <c r="E111" s="23">
        <f t="shared" si="35"/>
        <v>20.997375360000003</v>
      </c>
      <c r="F111" s="23">
        <f t="shared" si="35"/>
        <v>47.90026254</v>
      </c>
      <c r="G111" s="23">
        <f>E111*F111</f>
        <v>1005.7797923949272</v>
      </c>
      <c r="H111" s="50">
        <v>6.4</v>
      </c>
      <c r="I111" s="50">
        <v>14.6</v>
      </c>
      <c r="J111" s="50">
        <f t="shared" si="36"/>
        <v>93.44</v>
      </c>
      <c r="K111" s="25" t="s">
        <v>9</v>
      </c>
      <c r="L111" s="25" t="s">
        <v>9</v>
      </c>
      <c r="M111" s="25" t="s">
        <v>9</v>
      </c>
      <c r="N111" s="25" t="s">
        <v>21</v>
      </c>
      <c r="O111" s="25" t="s">
        <v>9</v>
      </c>
      <c r="P111" s="25" t="s">
        <v>21</v>
      </c>
      <c r="Q111" s="25" t="s">
        <v>9</v>
      </c>
      <c r="R111" s="62">
        <v>30</v>
      </c>
      <c r="S111" s="71">
        <f>R111*8</f>
        <v>240</v>
      </c>
      <c r="T111" s="71">
        <f>S111*5</f>
        <v>1200</v>
      </c>
      <c r="U111" s="69">
        <f t="shared" si="33"/>
        <v>0.32106164383561647</v>
      </c>
      <c r="V111" s="69">
        <f t="shared" si="34"/>
        <v>2.5684931506849318</v>
      </c>
    </row>
    <row r="112" spans="1:22" x14ac:dyDescent="0.25">
      <c r="A112" s="21" t="s">
        <v>656</v>
      </c>
      <c r="B112" s="21" t="s">
        <v>662</v>
      </c>
      <c r="C112" s="12" t="str">
        <f t="shared" si="31"/>
        <v>Omnibus: Greene Room</v>
      </c>
      <c r="D112" s="69">
        <f t="shared" si="32"/>
        <v>12.957317073170733</v>
      </c>
      <c r="E112" s="23"/>
      <c r="F112" s="23"/>
      <c r="G112" s="23"/>
      <c r="H112" s="51">
        <v>8.1999999999999993</v>
      </c>
      <c r="I112" s="51">
        <v>8</v>
      </c>
      <c r="J112" s="51">
        <f t="shared" si="36"/>
        <v>65.599999999999994</v>
      </c>
      <c r="K112" s="21" t="s">
        <v>9</v>
      </c>
      <c r="L112" s="21" t="s">
        <v>21</v>
      </c>
      <c r="M112" s="21" t="s">
        <v>9</v>
      </c>
      <c r="N112" s="21" t="s">
        <v>9</v>
      </c>
      <c r="O112" s="21" t="s">
        <v>21</v>
      </c>
      <c r="P112" s="21" t="s">
        <v>9</v>
      </c>
      <c r="Q112" s="21" t="s">
        <v>21</v>
      </c>
      <c r="R112" s="73">
        <f>S112/8</f>
        <v>26.25</v>
      </c>
      <c r="S112" s="74">
        <v>210</v>
      </c>
      <c r="T112" s="74">
        <v>850</v>
      </c>
      <c r="U112" s="69">
        <f t="shared" si="33"/>
        <v>0.40015243902439029</v>
      </c>
      <c r="V112" s="69">
        <f t="shared" si="34"/>
        <v>3.2012195121951224</v>
      </c>
    </row>
    <row r="113" spans="1:22" x14ac:dyDescent="0.25">
      <c r="A113" s="21" t="s">
        <v>208</v>
      </c>
      <c r="B113" s="21" t="s">
        <v>107</v>
      </c>
      <c r="C113" s="12" t="str">
        <f t="shared" si="31"/>
        <v>Holy Trinity W6: Upper Hall</v>
      </c>
      <c r="D113" s="69">
        <f t="shared" si="32"/>
        <v>12.987012987012987</v>
      </c>
      <c r="E113" s="23">
        <f>H113*3.2808399</f>
        <v>45.931758600000002</v>
      </c>
      <c r="F113" s="23">
        <f>I113*3.2808399</f>
        <v>18.044619449999999</v>
      </c>
      <c r="G113" s="23">
        <f>E113*F113</f>
        <v>828.82110460626473</v>
      </c>
      <c r="H113" s="51">
        <v>14</v>
      </c>
      <c r="I113" s="51">
        <v>5.5</v>
      </c>
      <c r="J113" s="51">
        <f t="shared" si="36"/>
        <v>77</v>
      </c>
      <c r="K113" s="21" t="s">
        <v>9</v>
      </c>
      <c r="L113" s="21" t="s">
        <v>9</v>
      </c>
      <c r="M113" s="21" t="s">
        <v>9</v>
      </c>
      <c r="N113" s="21" t="s">
        <v>21</v>
      </c>
      <c r="O113" s="21" t="s">
        <v>21</v>
      </c>
      <c r="P113" s="21" t="s">
        <v>21</v>
      </c>
      <c r="Q113" s="21" t="s">
        <v>21</v>
      </c>
      <c r="R113" s="73">
        <f>S113/8</f>
        <v>25</v>
      </c>
      <c r="S113" s="74">
        <v>200</v>
      </c>
      <c r="T113" s="73">
        <f>S113*5</f>
        <v>1000</v>
      </c>
      <c r="U113" s="69">
        <f t="shared" si="33"/>
        <v>0.32467532467532467</v>
      </c>
      <c r="V113" s="69">
        <f t="shared" si="34"/>
        <v>2.5974025974025974</v>
      </c>
    </row>
    <row r="114" spans="1:22" x14ac:dyDescent="0.25">
      <c r="A114" s="21" t="s">
        <v>262</v>
      </c>
      <c r="B114" s="12" t="s">
        <v>137</v>
      </c>
      <c r="C114" s="12" t="str">
        <f t="shared" si="31"/>
        <v>London Welsh Centre: Main Hall</v>
      </c>
      <c r="D114" s="69">
        <f t="shared" si="32"/>
        <v>13.074712643678161</v>
      </c>
      <c r="E114" s="12">
        <v>57</v>
      </c>
      <c r="F114" s="12">
        <v>35</v>
      </c>
      <c r="G114" s="17">
        <f>E114*F114</f>
        <v>1995</v>
      </c>
      <c r="H114" s="37">
        <v>17.399999999999999</v>
      </c>
      <c r="I114" s="37">
        <v>10</v>
      </c>
      <c r="J114" s="37">
        <f t="shared" si="36"/>
        <v>174</v>
      </c>
      <c r="K114" s="12" t="s">
        <v>9</v>
      </c>
      <c r="L114" s="12" t="s">
        <v>21</v>
      </c>
      <c r="M114" s="12" t="s">
        <v>21</v>
      </c>
      <c r="N114" s="12" t="s">
        <v>21</v>
      </c>
      <c r="O114" s="12" t="s">
        <v>21</v>
      </c>
      <c r="P114" s="12" t="s">
        <v>9</v>
      </c>
      <c r="Q114" s="12" t="s">
        <v>21</v>
      </c>
      <c r="R114" s="73">
        <f>S114/8</f>
        <v>56.875</v>
      </c>
      <c r="S114" s="74">
        <v>455</v>
      </c>
      <c r="T114" s="73">
        <f>S114*5</f>
        <v>2275</v>
      </c>
      <c r="U114" s="69">
        <f t="shared" si="33"/>
        <v>0.32686781609195403</v>
      </c>
      <c r="V114" s="69">
        <f t="shared" si="34"/>
        <v>2.6149425287356323</v>
      </c>
    </row>
    <row r="115" spans="1:22" x14ac:dyDescent="0.25">
      <c r="A115" s="6" t="s">
        <v>485</v>
      </c>
      <c r="B115" s="8" t="s">
        <v>137</v>
      </c>
      <c r="C115" s="12" t="str">
        <f t="shared" si="31"/>
        <v>Paddington Arts Centre: Main Hall</v>
      </c>
      <c r="D115" s="69">
        <f t="shared" si="32"/>
        <v>13.095238095238095</v>
      </c>
      <c r="E115" s="13">
        <f>H115*3.2808399</f>
        <v>47.244094560000001</v>
      </c>
      <c r="F115" s="13">
        <f>I115*3.2808399</f>
        <v>45.931758600000002</v>
      </c>
      <c r="G115" s="14">
        <f>E115*F115</f>
        <v>2170.0043466054935</v>
      </c>
      <c r="H115" s="50">
        <v>14.4</v>
      </c>
      <c r="I115" s="50">
        <v>14</v>
      </c>
      <c r="J115" s="50">
        <f t="shared" si="36"/>
        <v>201.6</v>
      </c>
      <c r="K115" s="8" t="s">
        <v>21</v>
      </c>
      <c r="L115" s="8" t="s">
        <v>21</v>
      </c>
      <c r="M115" s="8" t="s">
        <v>9</v>
      </c>
      <c r="N115" s="8" t="s">
        <v>9</v>
      </c>
      <c r="O115" s="8" t="s">
        <v>21</v>
      </c>
      <c r="P115" s="8" t="s">
        <v>21</v>
      </c>
      <c r="Q115" s="8" t="s">
        <v>21</v>
      </c>
      <c r="R115" s="62">
        <v>66</v>
      </c>
      <c r="S115" s="71">
        <f>R115*8</f>
        <v>528</v>
      </c>
      <c r="T115" s="71">
        <f>S115*5</f>
        <v>2640</v>
      </c>
      <c r="U115" s="69">
        <f t="shared" si="33"/>
        <v>0.32738095238095238</v>
      </c>
      <c r="V115" s="69">
        <f t="shared" si="34"/>
        <v>2.6190476190476191</v>
      </c>
    </row>
    <row r="116" spans="1:22" x14ac:dyDescent="0.25">
      <c r="A116" s="6" t="s">
        <v>472</v>
      </c>
      <c r="B116" s="8" t="s">
        <v>575</v>
      </c>
      <c r="C116" s="12" t="str">
        <f t="shared" si="31"/>
        <v>Brady Arts and Community Centre: Side Hall</v>
      </c>
      <c r="D116" s="69">
        <f t="shared" si="32"/>
        <v>13.128205128205128</v>
      </c>
      <c r="E116" s="13"/>
      <c r="F116" s="13"/>
      <c r="G116" s="14"/>
      <c r="H116" s="50">
        <v>13</v>
      </c>
      <c r="I116" s="50">
        <v>7.5</v>
      </c>
      <c r="J116" s="50">
        <f t="shared" si="36"/>
        <v>97.5</v>
      </c>
      <c r="K116" s="8" t="s">
        <v>21</v>
      </c>
      <c r="L116" s="8" t="s">
        <v>21</v>
      </c>
      <c r="M116" s="8" t="s">
        <v>21</v>
      </c>
      <c r="N116" s="8" t="s">
        <v>21</v>
      </c>
      <c r="O116" s="8" t="s">
        <v>21</v>
      </c>
      <c r="P116" s="8" t="s">
        <v>21</v>
      </c>
      <c r="Q116" s="8" t="s">
        <v>21</v>
      </c>
      <c r="R116" s="62">
        <v>32</v>
      </c>
      <c r="S116" s="71">
        <f>R116*8</f>
        <v>256</v>
      </c>
      <c r="T116" s="71">
        <f>S116*5</f>
        <v>1280</v>
      </c>
      <c r="U116" s="69">
        <f t="shared" si="33"/>
        <v>0.3282051282051282</v>
      </c>
      <c r="V116" s="69">
        <f t="shared" si="34"/>
        <v>2.6256410256410256</v>
      </c>
    </row>
    <row r="117" spans="1:22" s="77" customFormat="1" x14ac:dyDescent="0.25">
      <c r="A117" s="21" t="s">
        <v>648</v>
      </c>
      <c r="B117" s="12" t="s">
        <v>655</v>
      </c>
      <c r="C117" s="12" t="str">
        <f t="shared" si="31"/>
        <v>NLPAC Performing Arts: Studio LG2</v>
      </c>
      <c r="D117" s="69">
        <f t="shared" si="32"/>
        <v>13.223140495867769</v>
      </c>
      <c r="E117" s="12">
        <v>18</v>
      </c>
      <c r="F117" s="12">
        <v>36</v>
      </c>
      <c r="G117" s="17">
        <f t="shared" ref="G117:G134" si="37">E117*F117</f>
        <v>648</v>
      </c>
      <c r="H117" s="37">
        <v>5.5</v>
      </c>
      <c r="I117" s="37">
        <v>11</v>
      </c>
      <c r="J117" s="37">
        <f t="shared" si="36"/>
        <v>60.5</v>
      </c>
      <c r="K117" s="12" t="s">
        <v>21</v>
      </c>
      <c r="L117" s="12" t="s">
        <v>21</v>
      </c>
      <c r="M117" s="12" t="s">
        <v>9</v>
      </c>
      <c r="N117" s="12" t="s">
        <v>21</v>
      </c>
      <c r="O117" s="12" t="s">
        <v>9</v>
      </c>
      <c r="P117" s="12" t="s">
        <v>21</v>
      </c>
      <c r="Q117" s="12" t="s">
        <v>9</v>
      </c>
      <c r="R117" s="74">
        <v>20</v>
      </c>
      <c r="S117" s="73">
        <f>R117*8</f>
        <v>160</v>
      </c>
      <c r="T117" s="73">
        <f>S117*5</f>
        <v>800</v>
      </c>
      <c r="U117" s="69">
        <f t="shared" si="33"/>
        <v>0.33057851239669422</v>
      </c>
      <c r="V117" s="69">
        <f t="shared" si="34"/>
        <v>2.6446280991735538</v>
      </c>
    </row>
    <row r="118" spans="1:22" s="77" customFormat="1" x14ac:dyDescent="0.25">
      <c r="A118" s="6" t="s">
        <v>757</v>
      </c>
      <c r="B118" s="6" t="s">
        <v>757</v>
      </c>
      <c r="C118" s="21" t="str">
        <f t="shared" si="31"/>
        <v>Anonymous: Anonymous</v>
      </c>
      <c r="D118" s="65">
        <f t="shared" si="32"/>
        <v>13.240857503152586</v>
      </c>
      <c r="E118" s="13">
        <f t="shared" ref="E118:F123" si="38">H118*3.2808399</f>
        <v>20.013123390000001</v>
      </c>
      <c r="F118" s="13">
        <f t="shared" si="38"/>
        <v>17.06036748</v>
      </c>
      <c r="G118" s="54">
        <f t="shared" si="37"/>
        <v>341.43123945598336</v>
      </c>
      <c r="H118" s="51">
        <v>6.1</v>
      </c>
      <c r="I118" s="51">
        <v>5.2</v>
      </c>
      <c r="J118" s="51">
        <f t="shared" si="36"/>
        <v>31.72</v>
      </c>
      <c r="K118" s="25" t="s">
        <v>21</v>
      </c>
      <c r="L118" s="25" t="s">
        <v>21</v>
      </c>
      <c r="M118" s="25" t="s">
        <v>21</v>
      </c>
      <c r="N118" s="25" t="s">
        <v>21</v>
      </c>
      <c r="O118" s="25" t="s">
        <v>21</v>
      </c>
      <c r="P118" s="25" t="s">
        <v>21</v>
      </c>
      <c r="Q118" s="25" t="s">
        <v>21</v>
      </c>
      <c r="R118" s="62">
        <v>18</v>
      </c>
      <c r="S118" s="62">
        <v>96</v>
      </c>
      <c r="T118" s="62">
        <v>420</v>
      </c>
      <c r="U118" s="65">
        <f t="shared" si="33"/>
        <v>0.56746532156368223</v>
      </c>
      <c r="V118" s="65">
        <f t="shared" si="34"/>
        <v>3.0264817150063053</v>
      </c>
    </row>
    <row r="119" spans="1:22" s="77" customFormat="1" x14ac:dyDescent="0.25">
      <c r="A119" s="6" t="s">
        <v>349</v>
      </c>
      <c r="B119" s="25" t="s">
        <v>356</v>
      </c>
      <c r="C119" s="12" t="str">
        <f t="shared" si="31"/>
        <v>Rooms Above: Room 1</v>
      </c>
      <c r="D119" s="69">
        <f t="shared" si="32"/>
        <v>13.241379310344827</v>
      </c>
      <c r="E119" s="23">
        <f t="shared" si="38"/>
        <v>47.572178550000004</v>
      </c>
      <c r="F119" s="23">
        <f t="shared" si="38"/>
        <v>16.404199500000001</v>
      </c>
      <c r="G119" s="23">
        <f t="shared" si="37"/>
        <v>780.3835075838208</v>
      </c>
      <c r="H119" s="50">
        <v>14.5</v>
      </c>
      <c r="I119" s="50">
        <v>5</v>
      </c>
      <c r="J119" s="50">
        <f t="shared" si="36"/>
        <v>72.5</v>
      </c>
      <c r="K119" s="25" t="s">
        <v>21</v>
      </c>
      <c r="L119" s="25" t="s">
        <v>21</v>
      </c>
      <c r="M119" s="25" t="s">
        <v>21</v>
      </c>
      <c r="N119" s="25" t="s">
        <v>21</v>
      </c>
      <c r="O119" s="25" t="s">
        <v>21</v>
      </c>
      <c r="P119" s="25" t="s">
        <v>21</v>
      </c>
      <c r="Q119" s="25" t="s">
        <v>21</v>
      </c>
      <c r="R119" s="62">
        <v>24</v>
      </c>
      <c r="S119" s="71">
        <f>R119*8</f>
        <v>192</v>
      </c>
      <c r="T119" s="71">
        <f>S119*5</f>
        <v>960</v>
      </c>
      <c r="U119" s="69">
        <f t="shared" si="33"/>
        <v>0.33103448275862069</v>
      </c>
      <c r="V119" s="69">
        <f t="shared" si="34"/>
        <v>2.6482758620689655</v>
      </c>
    </row>
    <row r="120" spans="1:22" s="21" customFormat="1" x14ac:dyDescent="0.25">
      <c r="A120" s="21" t="s">
        <v>218</v>
      </c>
      <c r="B120" s="12" t="s">
        <v>225</v>
      </c>
      <c r="C120" s="12" t="str">
        <f t="shared" si="31"/>
        <v>Jacksons Lane: Space 4</v>
      </c>
      <c r="D120" s="69">
        <f t="shared" si="32"/>
        <v>13.333333333333334</v>
      </c>
      <c r="E120" s="23">
        <f t="shared" si="38"/>
        <v>19.685039400000001</v>
      </c>
      <c r="F120" s="23">
        <f t="shared" si="38"/>
        <v>32.808399000000001</v>
      </c>
      <c r="G120" s="17">
        <f t="shared" si="37"/>
        <v>645.83462696592062</v>
      </c>
      <c r="H120" s="37">
        <v>6</v>
      </c>
      <c r="I120" s="37">
        <v>10</v>
      </c>
      <c r="J120" s="37">
        <f t="shared" si="36"/>
        <v>60</v>
      </c>
      <c r="K120" s="12" t="s">
        <v>21</v>
      </c>
      <c r="L120" s="12" t="s">
        <v>21</v>
      </c>
      <c r="M120" s="12" t="s">
        <v>21</v>
      </c>
      <c r="N120" s="12" t="s">
        <v>21</v>
      </c>
      <c r="O120" s="12" t="s">
        <v>21</v>
      </c>
      <c r="P120" s="12" t="s">
        <v>21</v>
      </c>
      <c r="Q120" s="12" t="s">
        <v>21</v>
      </c>
      <c r="R120" s="74">
        <v>20</v>
      </c>
      <c r="S120" s="73">
        <f>R120*8</f>
        <v>160</v>
      </c>
      <c r="T120" s="73">
        <f>S120*5</f>
        <v>800</v>
      </c>
      <c r="U120" s="69">
        <f t="shared" si="33"/>
        <v>0.33333333333333331</v>
      </c>
      <c r="V120" s="69">
        <f t="shared" si="34"/>
        <v>2.6666666666666665</v>
      </c>
    </row>
    <row r="121" spans="1:22" s="21" customFormat="1" x14ac:dyDescent="0.25">
      <c r="A121" s="21" t="s">
        <v>316</v>
      </c>
      <c r="B121" s="21" t="s">
        <v>324</v>
      </c>
      <c r="C121" s="12" t="str">
        <f t="shared" si="31"/>
        <v>Oval House: Downstairs Dance Studio</v>
      </c>
      <c r="D121" s="69">
        <f t="shared" si="32"/>
        <v>13.469387755102041</v>
      </c>
      <c r="E121" s="23">
        <f t="shared" si="38"/>
        <v>22.965879300000001</v>
      </c>
      <c r="F121" s="23">
        <f t="shared" si="38"/>
        <v>22.965879300000001</v>
      </c>
      <c r="G121" s="23">
        <f t="shared" si="37"/>
        <v>527.43161202216857</v>
      </c>
      <c r="H121" s="51">
        <v>7</v>
      </c>
      <c r="I121" s="51">
        <v>7</v>
      </c>
      <c r="J121" s="37">
        <f t="shared" si="36"/>
        <v>49</v>
      </c>
      <c r="K121" s="21" t="s">
        <v>21</v>
      </c>
      <c r="L121" s="21" t="s">
        <v>21</v>
      </c>
      <c r="M121" s="21" t="s">
        <v>21</v>
      </c>
      <c r="N121" s="21" t="s">
        <v>21</v>
      </c>
      <c r="O121" s="21" t="s">
        <v>9</v>
      </c>
      <c r="P121" s="21" t="s">
        <v>9</v>
      </c>
      <c r="Q121" s="21" t="s">
        <v>9</v>
      </c>
      <c r="R121" s="73">
        <f>S121/8</f>
        <v>17.25</v>
      </c>
      <c r="S121" s="74">
        <v>138</v>
      </c>
      <c r="T121" s="74">
        <v>660</v>
      </c>
      <c r="U121" s="69">
        <f t="shared" si="33"/>
        <v>0.35204081632653061</v>
      </c>
      <c r="V121" s="69">
        <f t="shared" si="34"/>
        <v>2.8163265306122449</v>
      </c>
    </row>
    <row r="122" spans="1:22" x14ac:dyDescent="0.25">
      <c r="A122" s="21" t="s">
        <v>81</v>
      </c>
      <c r="B122" s="12" t="s">
        <v>90</v>
      </c>
      <c r="C122" s="12" t="str">
        <f t="shared" si="31"/>
        <v>Artsadmin: Fire Room</v>
      </c>
      <c r="D122" s="69">
        <f t="shared" si="32"/>
        <v>13.611111111111111</v>
      </c>
      <c r="E122" s="17">
        <f t="shared" si="38"/>
        <v>39.370078800000002</v>
      </c>
      <c r="F122" s="17">
        <f t="shared" si="38"/>
        <v>19.685039400000001</v>
      </c>
      <c r="G122" s="17">
        <f t="shared" si="37"/>
        <v>775.00155235910483</v>
      </c>
      <c r="H122" s="37">
        <v>12</v>
      </c>
      <c r="I122" s="37">
        <v>6</v>
      </c>
      <c r="J122" s="37">
        <f t="shared" si="36"/>
        <v>72</v>
      </c>
      <c r="K122" s="12" t="s">
        <v>9</v>
      </c>
      <c r="L122" s="12" t="s">
        <v>9</v>
      </c>
      <c r="M122" s="12" t="s">
        <v>21</v>
      </c>
      <c r="N122" s="12" t="s">
        <v>21</v>
      </c>
      <c r="O122" s="12" t="s">
        <v>21</v>
      </c>
      <c r="P122" s="12" t="s">
        <v>9</v>
      </c>
      <c r="Q122" s="12" t="s">
        <v>21</v>
      </c>
      <c r="R122" s="73">
        <f>S122/5</f>
        <v>57.6</v>
      </c>
      <c r="S122" s="74">
        <f>240*1.2</f>
        <v>288</v>
      </c>
      <c r="T122" s="74">
        <v>980</v>
      </c>
      <c r="U122" s="69">
        <f t="shared" si="33"/>
        <v>0.8</v>
      </c>
      <c r="V122" s="69">
        <f t="shared" si="34"/>
        <v>4</v>
      </c>
    </row>
    <row r="123" spans="1:22" x14ac:dyDescent="0.25">
      <c r="A123" s="6" t="s">
        <v>485</v>
      </c>
      <c r="B123" s="8" t="s">
        <v>130</v>
      </c>
      <c r="C123" s="12" t="str">
        <f t="shared" si="31"/>
        <v>Paddington Arts Centre: Dance Studio</v>
      </c>
      <c r="D123" s="69">
        <f t="shared" si="32"/>
        <v>13.622291021671826</v>
      </c>
      <c r="E123" s="13">
        <f t="shared" si="38"/>
        <v>31.16797905</v>
      </c>
      <c r="F123" s="13">
        <f t="shared" si="38"/>
        <v>27.887139150000003</v>
      </c>
      <c r="G123" s="14">
        <f t="shared" si="37"/>
        <v>869.18576879163493</v>
      </c>
      <c r="H123" s="50">
        <v>9.5</v>
      </c>
      <c r="I123" s="50">
        <v>8.5</v>
      </c>
      <c r="J123" s="50">
        <f t="shared" si="36"/>
        <v>80.75</v>
      </c>
      <c r="K123" s="8" t="s">
        <v>21</v>
      </c>
      <c r="L123" s="8" t="s">
        <v>21</v>
      </c>
      <c r="M123" s="8" t="s">
        <v>9</v>
      </c>
      <c r="N123" s="8" t="s">
        <v>21</v>
      </c>
      <c r="O123" s="8" t="s">
        <v>9</v>
      </c>
      <c r="P123" s="8" t="s">
        <v>21</v>
      </c>
      <c r="Q123" s="8" t="s">
        <v>21</v>
      </c>
      <c r="R123" s="73">
        <f>S123/8</f>
        <v>27.5</v>
      </c>
      <c r="S123" s="62">
        <v>220</v>
      </c>
      <c r="T123" s="71">
        <f>S123*5</f>
        <v>1100</v>
      </c>
      <c r="U123" s="69">
        <f t="shared" si="33"/>
        <v>0.34055727554179566</v>
      </c>
      <c r="V123" s="69">
        <f t="shared" si="34"/>
        <v>2.7244582043343653</v>
      </c>
    </row>
    <row r="124" spans="1:22" x14ac:dyDescent="0.25">
      <c r="A124" s="6" t="s">
        <v>420</v>
      </c>
      <c r="B124" s="25" t="s">
        <v>590</v>
      </c>
      <c r="C124" s="12" t="str">
        <f t="shared" si="31"/>
        <v>Diorama Arts Studios: 4 Large Rooms (Regents, Sunset, Taiko, Kodo)</v>
      </c>
      <c r="D124" s="69">
        <f t="shared" si="32"/>
        <v>13.725490196078431</v>
      </c>
      <c r="E124" s="13">
        <v>29</v>
      </c>
      <c r="F124" s="13">
        <f t="shared" ref="F124:F134" si="39">I124*3.2808399</f>
        <v>27.887139150000003</v>
      </c>
      <c r="G124" s="14">
        <f t="shared" si="37"/>
        <v>808.72703535000005</v>
      </c>
      <c r="H124" s="50">
        <v>9</v>
      </c>
      <c r="I124" s="50">
        <v>8.5</v>
      </c>
      <c r="J124" s="50">
        <f t="shared" si="36"/>
        <v>76.5</v>
      </c>
      <c r="K124" s="8" t="s">
        <v>9</v>
      </c>
      <c r="L124" s="8" t="s">
        <v>21</v>
      </c>
      <c r="M124" s="8" t="s">
        <v>21</v>
      </c>
      <c r="N124" s="8" t="s">
        <v>21</v>
      </c>
      <c r="O124" s="8" t="s">
        <v>21</v>
      </c>
      <c r="P124" s="8" t="s">
        <v>21</v>
      </c>
      <c r="Q124" s="8" t="s">
        <v>21</v>
      </c>
      <c r="R124" s="71">
        <f>S124/8</f>
        <v>26.25</v>
      </c>
      <c r="S124" s="62">
        <v>210</v>
      </c>
      <c r="T124" s="71">
        <f>S124*5</f>
        <v>1050</v>
      </c>
      <c r="U124" s="69">
        <f t="shared" si="33"/>
        <v>0.34313725490196079</v>
      </c>
      <c r="V124" s="69">
        <f t="shared" si="34"/>
        <v>2.7450980392156863</v>
      </c>
    </row>
    <row r="125" spans="1:22" x14ac:dyDescent="0.25">
      <c r="A125" s="6" t="s">
        <v>416</v>
      </c>
      <c r="B125" s="25" t="s">
        <v>25</v>
      </c>
      <c r="C125" s="12" t="str">
        <f t="shared" si="31"/>
        <v>Half Moon Young People's Theatre: Main Studio</v>
      </c>
      <c r="D125" s="69">
        <f t="shared" si="32"/>
        <v>13.765353663701822</v>
      </c>
      <c r="E125" s="13">
        <f t="shared" ref="E125:E134" si="40">H125*3.2808399</f>
        <v>39.370078800000002</v>
      </c>
      <c r="F125" s="13">
        <f t="shared" si="39"/>
        <v>25.820210013000001</v>
      </c>
      <c r="G125" s="14">
        <f t="shared" si="37"/>
        <v>1016.5437028443591</v>
      </c>
      <c r="H125" s="50">
        <v>12</v>
      </c>
      <c r="I125" s="50">
        <v>7.87</v>
      </c>
      <c r="J125" s="50">
        <f t="shared" si="36"/>
        <v>94.44</v>
      </c>
      <c r="K125" s="8" t="s">
        <v>21</v>
      </c>
      <c r="L125" s="8" t="s">
        <v>9</v>
      </c>
      <c r="M125" s="8" t="s">
        <v>9</v>
      </c>
      <c r="N125" s="8" t="s">
        <v>9</v>
      </c>
      <c r="O125" s="8" t="s">
        <v>21</v>
      </c>
      <c r="P125" s="8" t="s">
        <v>21</v>
      </c>
      <c r="Q125" s="8" t="s">
        <v>21</v>
      </c>
      <c r="R125" s="73">
        <f>S125/8</f>
        <v>43.75</v>
      </c>
      <c r="S125" s="62">
        <v>350</v>
      </c>
      <c r="T125" s="62">
        <v>1300</v>
      </c>
      <c r="U125" s="69">
        <f t="shared" si="33"/>
        <v>0.46325709445150359</v>
      </c>
      <c r="V125" s="69">
        <f t="shared" si="34"/>
        <v>3.7060567556120287</v>
      </c>
    </row>
    <row r="126" spans="1:22" x14ac:dyDescent="0.25">
      <c r="A126" s="21" t="s">
        <v>207</v>
      </c>
      <c r="B126" s="21" t="s">
        <v>108</v>
      </c>
      <c r="C126" s="12" t="str">
        <f t="shared" si="31"/>
        <v>Holy Innocents Church: Lower Hall</v>
      </c>
      <c r="D126" s="69">
        <f t="shared" si="32"/>
        <v>13.852813852813853</v>
      </c>
      <c r="E126" s="23">
        <f t="shared" si="40"/>
        <v>25.262467230000002</v>
      </c>
      <c r="F126" s="23">
        <f t="shared" si="39"/>
        <v>24.606299249999999</v>
      </c>
      <c r="G126" s="23">
        <f t="shared" si="37"/>
        <v>621.61582845469866</v>
      </c>
      <c r="H126" s="51">
        <v>7.7</v>
      </c>
      <c r="I126" s="51">
        <v>7.5</v>
      </c>
      <c r="J126" s="37">
        <f t="shared" si="36"/>
        <v>57.75</v>
      </c>
      <c r="K126" s="21" t="s">
        <v>586</v>
      </c>
      <c r="L126" s="21" t="s">
        <v>21</v>
      </c>
      <c r="M126" s="21" t="s">
        <v>21</v>
      </c>
      <c r="N126" s="21" t="s">
        <v>21</v>
      </c>
      <c r="O126" s="21" t="s">
        <v>21</v>
      </c>
      <c r="P126" s="21" t="s">
        <v>9</v>
      </c>
      <c r="Q126" s="21" t="s">
        <v>21</v>
      </c>
      <c r="R126" s="74">
        <v>25</v>
      </c>
      <c r="S126" s="74">
        <v>160</v>
      </c>
      <c r="T126" s="73">
        <f>S126*5</f>
        <v>800</v>
      </c>
      <c r="U126" s="69">
        <f t="shared" si="33"/>
        <v>0.4329004329004329</v>
      </c>
      <c r="V126" s="69">
        <f t="shared" si="34"/>
        <v>2.7705627705627704</v>
      </c>
    </row>
    <row r="127" spans="1:22" x14ac:dyDescent="0.25">
      <c r="A127" s="21" t="s">
        <v>208</v>
      </c>
      <c r="B127" s="21" t="s">
        <v>108</v>
      </c>
      <c r="C127" s="12" t="str">
        <f t="shared" si="31"/>
        <v>Holy Trinity W6: Lower Hall</v>
      </c>
      <c r="D127" s="69">
        <f t="shared" si="32"/>
        <v>13.888888888888889</v>
      </c>
      <c r="E127" s="23">
        <f t="shared" si="40"/>
        <v>45.931758600000002</v>
      </c>
      <c r="F127" s="23">
        <f t="shared" si="39"/>
        <v>29.527559100000001</v>
      </c>
      <c r="G127" s="23">
        <f t="shared" si="37"/>
        <v>1356.2527166284333</v>
      </c>
      <c r="H127" s="51">
        <v>14</v>
      </c>
      <c r="I127" s="51">
        <v>9</v>
      </c>
      <c r="J127" s="51">
        <f t="shared" si="36"/>
        <v>126</v>
      </c>
      <c r="K127" s="21" t="s">
        <v>9</v>
      </c>
      <c r="L127" s="21" t="s">
        <v>9</v>
      </c>
      <c r="M127" s="21" t="s">
        <v>9</v>
      </c>
      <c r="N127" s="21" t="s">
        <v>21</v>
      </c>
      <c r="O127" s="21" t="s">
        <v>21</v>
      </c>
      <c r="P127" s="21" t="s">
        <v>21</v>
      </c>
      <c r="Q127" s="21" t="s">
        <v>21</v>
      </c>
      <c r="R127" s="73">
        <f>S127/8</f>
        <v>43.75</v>
      </c>
      <c r="S127" s="74">
        <v>350</v>
      </c>
      <c r="T127" s="73">
        <f>S127*5</f>
        <v>1750</v>
      </c>
      <c r="U127" s="69">
        <f t="shared" si="33"/>
        <v>0.34722222222222221</v>
      </c>
      <c r="V127" s="69">
        <f t="shared" si="34"/>
        <v>2.7777777777777777</v>
      </c>
    </row>
    <row r="128" spans="1:22" x14ac:dyDescent="0.25">
      <c r="A128" s="6" t="s">
        <v>710</v>
      </c>
      <c r="B128" s="25" t="s">
        <v>721</v>
      </c>
      <c r="C128" s="12" t="str">
        <f t="shared" si="31"/>
        <v>Royal Academy of Dance: Espinosa</v>
      </c>
      <c r="D128" s="69">
        <f t="shared" si="32"/>
        <v>13.977868375072802</v>
      </c>
      <c r="E128" s="23">
        <f t="shared" si="40"/>
        <v>39.041994810000006</v>
      </c>
      <c r="F128" s="23">
        <f t="shared" si="39"/>
        <v>33.136482989999998</v>
      </c>
      <c r="G128" s="23">
        <f t="shared" si="37"/>
        <v>1293.7143969172334</v>
      </c>
      <c r="H128" s="50">
        <v>11.9</v>
      </c>
      <c r="I128" s="50">
        <v>10.1</v>
      </c>
      <c r="J128" s="50">
        <f t="shared" si="36"/>
        <v>120.19</v>
      </c>
      <c r="K128" s="25" t="s">
        <v>9</v>
      </c>
      <c r="L128" s="25" t="s">
        <v>9</v>
      </c>
      <c r="M128" s="25" t="s">
        <v>9</v>
      </c>
      <c r="N128" s="25" t="s">
        <v>21</v>
      </c>
      <c r="O128" s="25" t="s">
        <v>9</v>
      </c>
      <c r="P128" s="25" t="s">
        <v>21</v>
      </c>
      <c r="Q128" s="25" t="s">
        <v>9</v>
      </c>
      <c r="R128" s="62">
        <v>42</v>
      </c>
      <c r="S128" s="71">
        <f>R128*8</f>
        <v>336</v>
      </c>
      <c r="T128" s="71">
        <f>S128*5</f>
        <v>1680</v>
      </c>
      <c r="U128" s="69">
        <f t="shared" si="33"/>
        <v>0.34944670937682004</v>
      </c>
      <c r="V128" s="69">
        <f t="shared" si="34"/>
        <v>2.7955736750145603</v>
      </c>
    </row>
    <row r="129" spans="1:22" x14ac:dyDescent="0.25">
      <c r="A129" s="6" t="s">
        <v>710</v>
      </c>
      <c r="B129" s="25" t="s">
        <v>723</v>
      </c>
      <c r="C129" s="12" t="str">
        <f t="shared" si="31"/>
        <v>Royal Academy of Dance: Karsavina</v>
      </c>
      <c r="D129" s="69">
        <f t="shared" si="32"/>
        <v>13.977868375072802</v>
      </c>
      <c r="E129" s="23">
        <f t="shared" si="40"/>
        <v>39.041994810000006</v>
      </c>
      <c r="F129" s="23">
        <f t="shared" si="39"/>
        <v>33.136482989999998</v>
      </c>
      <c r="G129" s="23">
        <f t="shared" si="37"/>
        <v>1293.7143969172334</v>
      </c>
      <c r="H129" s="50">
        <v>11.9</v>
      </c>
      <c r="I129" s="50">
        <v>10.1</v>
      </c>
      <c r="J129" s="50">
        <f t="shared" si="36"/>
        <v>120.19</v>
      </c>
      <c r="K129" s="25" t="s">
        <v>9</v>
      </c>
      <c r="L129" s="25" t="s">
        <v>9</v>
      </c>
      <c r="M129" s="25" t="s">
        <v>9</v>
      </c>
      <c r="N129" s="25" t="s">
        <v>21</v>
      </c>
      <c r="O129" s="25" t="s">
        <v>9</v>
      </c>
      <c r="P129" s="25" t="s">
        <v>21</v>
      </c>
      <c r="Q129" s="25" t="s">
        <v>9</v>
      </c>
      <c r="R129" s="62">
        <v>42</v>
      </c>
      <c r="S129" s="71">
        <f>R129*8</f>
        <v>336</v>
      </c>
      <c r="T129" s="71">
        <f>S129*5</f>
        <v>1680</v>
      </c>
      <c r="U129" s="69">
        <f t="shared" si="33"/>
        <v>0.34944670937682004</v>
      </c>
      <c r="V129" s="69">
        <f t="shared" si="34"/>
        <v>2.7955736750145603</v>
      </c>
    </row>
    <row r="130" spans="1:22" x14ac:dyDescent="0.25">
      <c r="A130" s="21" t="s">
        <v>316</v>
      </c>
      <c r="B130" s="21" t="s">
        <v>323</v>
      </c>
      <c r="C130" s="12" t="str">
        <f t="shared" si="31"/>
        <v>Oval House: Upstairs Dance Studio</v>
      </c>
      <c r="D130" s="69">
        <f t="shared" si="32"/>
        <v>14.444444444444445</v>
      </c>
      <c r="E130" s="23">
        <f t="shared" si="40"/>
        <v>29.527559100000001</v>
      </c>
      <c r="F130" s="23">
        <f t="shared" si="39"/>
        <v>19.685039400000001</v>
      </c>
      <c r="G130" s="23">
        <f t="shared" si="37"/>
        <v>581.25116426932857</v>
      </c>
      <c r="H130" s="51">
        <v>9</v>
      </c>
      <c r="I130" s="51">
        <v>6</v>
      </c>
      <c r="J130" s="37">
        <f t="shared" si="36"/>
        <v>54</v>
      </c>
      <c r="K130" s="21" t="s">
        <v>21</v>
      </c>
      <c r="L130" s="21" t="s">
        <v>21</v>
      </c>
      <c r="M130" s="21" t="s">
        <v>21</v>
      </c>
      <c r="N130" s="21" t="s">
        <v>21</v>
      </c>
      <c r="O130" s="21" t="s">
        <v>9</v>
      </c>
      <c r="P130" s="21" t="s">
        <v>21</v>
      </c>
      <c r="Q130" s="21" t="s">
        <v>9</v>
      </c>
      <c r="R130" s="73">
        <f>S130/8</f>
        <v>19.5</v>
      </c>
      <c r="S130" s="74">
        <v>156</v>
      </c>
      <c r="T130" s="74">
        <v>780</v>
      </c>
      <c r="U130" s="69">
        <f t="shared" si="33"/>
        <v>0.3611111111111111</v>
      </c>
      <c r="V130" s="69">
        <f t="shared" si="34"/>
        <v>2.8888888888888888</v>
      </c>
    </row>
    <row r="131" spans="1:22" x14ac:dyDescent="0.25">
      <c r="A131" s="6" t="s">
        <v>361</v>
      </c>
      <c r="B131" s="25" t="s">
        <v>375</v>
      </c>
      <c r="C131" s="12" t="str">
        <f t="shared" si="31"/>
        <v>RADA: Sarah Siddons</v>
      </c>
      <c r="D131" s="69">
        <f t="shared" si="32"/>
        <v>14.569858054261683</v>
      </c>
      <c r="E131" s="23">
        <f t="shared" si="40"/>
        <v>30.643044666000002</v>
      </c>
      <c r="F131" s="23">
        <f t="shared" si="39"/>
        <v>31.824147029999999</v>
      </c>
      <c r="G131" s="23">
        <f t="shared" si="37"/>
        <v>975.18875889764126</v>
      </c>
      <c r="H131" s="50">
        <v>9.34</v>
      </c>
      <c r="I131" s="50">
        <v>9.6999999999999993</v>
      </c>
      <c r="J131" s="50">
        <f t="shared" si="36"/>
        <v>90.597999999999999</v>
      </c>
      <c r="K131" s="8" t="s">
        <v>21</v>
      </c>
      <c r="L131" s="8" t="s">
        <v>21</v>
      </c>
      <c r="M131" s="8" t="s">
        <v>9</v>
      </c>
      <c r="N131" s="8" t="s">
        <v>21</v>
      </c>
      <c r="O131" s="8" t="s">
        <v>9</v>
      </c>
      <c r="P131" s="8" t="s">
        <v>9</v>
      </c>
      <c r="Q131" s="8" t="s">
        <v>21</v>
      </c>
      <c r="R131" s="62">
        <v>36</v>
      </c>
      <c r="S131" s="62">
        <v>264</v>
      </c>
      <c r="T131" s="71">
        <f>S131*5</f>
        <v>1320</v>
      </c>
      <c r="U131" s="69">
        <f t="shared" si="33"/>
        <v>0.39735976511622773</v>
      </c>
      <c r="V131" s="69">
        <f t="shared" si="34"/>
        <v>2.9139716108523368</v>
      </c>
    </row>
    <row r="132" spans="1:22" x14ac:dyDescent="0.25">
      <c r="A132" s="6" t="s">
        <v>457</v>
      </c>
      <c r="B132" s="25" t="s">
        <v>357</v>
      </c>
      <c r="C132" s="12" t="str">
        <f t="shared" si="31"/>
        <v>Lost Theatre: Room 2</v>
      </c>
      <c r="D132" s="69">
        <f t="shared" si="32"/>
        <v>14.756258234519104</v>
      </c>
      <c r="E132" s="13">
        <f t="shared" si="40"/>
        <v>22.637795310000001</v>
      </c>
      <c r="F132" s="13">
        <f t="shared" si="39"/>
        <v>18.044619449999999</v>
      </c>
      <c r="G132" s="14">
        <f t="shared" si="37"/>
        <v>408.4904015559448</v>
      </c>
      <c r="H132" s="50">
        <v>6.9</v>
      </c>
      <c r="I132" s="50">
        <v>5.5</v>
      </c>
      <c r="J132" s="50">
        <f t="shared" si="36"/>
        <v>37.950000000000003</v>
      </c>
      <c r="K132" s="8" t="s">
        <v>21</v>
      </c>
      <c r="L132" s="8" t="s">
        <v>21</v>
      </c>
      <c r="M132" s="8" t="s">
        <v>9</v>
      </c>
      <c r="N132" s="8" t="s">
        <v>21</v>
      </c>
      <c r="O132" s="8" t="s">
        <v>21</v>
      </c>
      <c r="P132" s="8" t="s">
        <v>9</v>
      </c>
      <c r="Q132" s="8" t="s">
        <v>9</v>
      </c>
      <c r="R132" s="62">
        <v>14</v>
      </c>
      <c r="S132" s="71">
        <f>R132*8</f>
        <v>112</v>
      </c>
      <c r="T132" s="73">
        <f>S132*5</f>
        <v>560</v>
      </c>
      <c r="U132" s="69">
        <f t="shared" si="33"/>
        <v>0.3689064558629776</v>
      </c>
      <c r="V132" s="69">
        <f t="shared" si="34"/>
        <v>2.9512516469038208</v>
      </c>
    </row>
    <row r="133" spans="1:22" s="25" customFormat="1" x14ac:dyDescent="0.25">
      <c r="A133" s="21" t="s">
        <v>198</v>
      </c>
      <c r="B133" s="21" t="s">
        <v>205</v>
      </c>
      <c r="C133" s="12" t="str">
        <f t="shared" si="31"/>
        <v>Holly Lodge Community Centre: Community Centre Hall</v>
      </c>
      <c r="D133" s="69">
        <f t="shared" si="32"/>
        <v>14.814814814814815</v>
      </c>
      <c r="E133" s="23">
        <f t="shared" si="40"/>
        <v>29.527559100000001</v>
      </c>
      <c r="F133" s="23">
        <f t="shared" si="39"/>
        <v>29.527559100000001</v>
      </c>
      <c r="G133" s="23">
        <f t="shared" si="37"/>
        <v>871.87674640399291</v>
      </c>
      <c r="H133" s="51">
        <v>9</v>
      </c>
      <c r="I133" s="51">
        <v>9</v>
      </c>
      <c r="J133" s="37">
        <f t="shared" si="36"/>
        <v>81</v>
      </c>
      <c r="K133" s="21" t="s">
        <v>21</v>
      </c>
      <c r="L133" s="21" t="s">
        <v>21</v>
      </c>
      <c r="M133" s="21" t="s">
        <v>21</v>
      </c>
      <c r="N133" s="21" t="s">
        <v>21</v>
      </c>
      <c r="O133" s="21" t="s">
        <v>21</v>
      </c>
      <c r="P133" s="21" t="s">
        <v>21</v>
      </c>
      <c r="Q133" s="21" t="s">
        <v>21</v>
      </c>
      <c r="R133" s="74">
        <v>30</v>
      </c>
      <c r="S133" s="73">
        <f>R133*8</f>
        <v>240</v>
      </c>
      <c r="T133" s="73">
        <f>S133*5</f>
        <v>1200</v>
      </c>
      <c r="U133" s="69">
        <f t="shared" si="33"/>
        <v>0.37037037037037035</v>
      </c>
      <c r="V133" s="69">
        <f t="shared" si="34"/>
        <v>2.9629629629629628</v>
      </c>
    </row>
    <row r="134" spans="1:22" s="8" customFormat="1" x14ac:dyDescent="0.25">
      <c r="A134" s="21" t="s">
        <v>218</v>
      </c>
      <c r="B134" s="12" t="s">
        <v>224</v>
      </c>
      <c r="C134" s="12" t="str">
        <f t="shared" si="31"/>
        <v xml:space="preserve">Jacksons Lane: Space 3 </v>
      </c>
      <c r="D134" s="69">
        <f t="shared" si="32"/>
        <v>14.814814814814815</v>
      </c>
      <c r="E134" s="23">
        <f t="shared" si="40"/>
        <v>19.685039400000001</v>
      </c>
      <c r="F134" s="23">
        <f t="shared" si="39"/>
        <v>29.527559100000001</v>
      </c>
      <c r="G134" s="17">
        <f t="shared" si="37"/>
        <v>581.25116426932857</v>
      </c>
      <c r="H134" s="37">
        <v>6</v>
      </c>
      <c r="I134" s="37">
        <v>9</v>
      </c>
      <c r="J134" s="37">
        <f t="shared" si="36"/>
        <v>54</v>
      </c>
      <c r="K134" s="12" t="s">
        <v>21</v>
      </c>
      <c r="L134" s="12" t="s">
        <v>21</v>
      </c>
      <c r="M134" s="12" t="s">
        <v>21</v>
      </c>
      <c r="N134" s="12" t="s">
        <v>21</v>
      </c>
      <c r="O134" s="12" t="s">
        <v>21</v>
      </c>
      <c r="P134" s="12" t="s">
        <v>21</v>
      </c>
      <c r="Q134" s="12" t="s">
        <v>21</v>
      </c>
      <c r="R134" s="74">
        <v>20</v>
      </c>
      <c r="S134" s="73">
        <f>R134*8</f>
        <v>160</v>
      </c>
      <c r="T134" s="73">
        <f>S134*5</f>
        <v>800</v>
      </c>
      <c r="U134" s="69">
        <f t="shared" si="33"/>
        <v>0.37037037037037035</v>
      </c>
      <c r="V134" s="69">
        <f t="shared" si="34"/>
        <v>2.9629629629629628</v>
      </c>
    </row>
    <row r="135" spans="1:22" s="8" customFormat="1" x14ac:dyDescent="0.25">
      <c r="A135" s="6" t="s">
        <v>724</v>
      </c>
      <c r="B135" s="25" t="s">
        <v>731</v>
      </c>
      <c r="C135" s="12" t="str">
        <f t="shared" si="31"/>
        <v>Sadler's Wells: Space B</v>
      </c>
      <c r="D135" s="69">
        <f t="shared" si="32"/>
        <v>14.921739130434782</v>
      </c>
      <c r="E135" s="23"/>
      <c r="F135" s="23"/>
      <c r="G135" s="23"/>
      <c r="H135" s="50">
        <v>11.5</v>
      </c>
      <c r="I135" s="50">
        <v>10</v>
      </c>
      <c r="J135" s="50">
        <f t="shared" si="36"/>
        <v>115</v>
      </c>
      <c r="K135" s="25" t="s">
        <v>9</v>
      </c>
      <c r="L135" s="25" t="s">
        <v>9</v>
      </c>
      <c r="M135" s="25" t="s">
        <v>9</v>
      </c>
      <c r="N135" s="25" t="s">
        <v>21</v>
      </c>
      <c r="O135" s="25" t="s">
        <v>9</v>
      </c>
      <c r="P135" s="25" t="s">
        <v>21</v>
      </c>
      <c r="Q135" s="25" t="s">
        <v>9</v>
      </c>
      <c r="R135" s="71">
        <f>S135/8</f>
        <v>45</v>
      </c>
      <c r="S135" s="62">
        <v>360</v>
      </c>
      <c r="T135" s="62">
        <v>1716</v>
      </c>
      <c r="U135" s="69">
        <f t="shared" si="33"/>
        <v>0.39130434782608697</v>
      </c>
      <c r="V135" s="69">
        <f t="shared" si="34"/>
        <v>3.1304347826086958</v>
      </c>
    </row>
    <row r="136" spans="1:22" s="25" customFormat="1" x14ac:dyDescent="0.25">
      <c r="A136" s="6" t="s">
        <v>724</v>
      </c>
      <c r="B136" s="25" t="s">
        <v>732</v>
      </c>
      <c r="C136" s="12" t="str">
        <f t="shared" si="31"/>
        <v>Sadler's Wells: Space C</v>
      </c>
      <c r="D136" s="69">
        <f t="shared" si="32"/>
        <v>14.921739130434782</v>
      </c>
      <c r="E136" s="23"/>
      <c r="F136" s="23"/>
      <c r="G136" s="23"/>
      <c r="H136" s="50">
        <v>11.5</v>
      </c>
      <c r="I136" s="50">
        <v>10</v>
      </c>
      <c r="J136" s="50">
        <f t="shared" si="36"/>
        <v>115</v>
      </c>
      <c r="K136" s="25" t="s">
        <v>9</v>
      </c>
      <c r="L136" s="25" t="s">
        <v>9</v>
      </c>
      <c r="M136" s="25" t="s">
        <v>9</v>
      </c>
      <c r="N136" s="25" t="s">
        <v>21</v>
      </c>
      <c r="O136" s="25" t="s">
        <v>9</v>
      </c>
      <c r="P136" s="25" t="s">
        <v>21</v>
      </c>
      <c r="Q136" s="25" t="s">
        <v>9</v>
      </c>
      <c r="R136" s="71">
        <f>S136/8</f>
        <v>45</v>
      </c>
      <c r="S136" s="62">
        <v>360</v>
      </c>
      <c r="T136" s="62">
        <v>1716</v>
      </c>
      <c r="U136" s="69">
        <f t="shared" si="33"/>
        <v>0.39130434782608697</v>
      </c>
      <c r="V136" s="69">
        <f t="shared" si="34"/>
        <v>3.1304347826086958</v>
      </c>
    </row>
    <row r="137" spans="1:22" s="8" customFormat="1" x14ac:dyDescent="0.25">
      <c r="A137" s="6" t="s">
        <v>420</v>
      </c>
      <c r="B137" s="25" t="s">
        <v>591</v>
      </c>
      <c r="C137" s="12" t="str">
        <f t="shared" si="31"/>
        <v>Diorama Arts Studios: 5 Medium Rooms (Navajo, Cherokee, Chickasaw, Apache, Lavendar)</v>
      </c>
      <c r="D137" s="69">
        <f t="shared" si="32"/>
        <v>14.957264957264957</v>
      </c>
      <c r="E137" s="13">
        <v>21.5</v>
      </c>
      <c r="F137" s="13">
        <v>29.5</v>
      </c>
      <c r="G137" s="14">
        <f>E137*F137</f>
        <v>634.25</v>
      </c>
      <c r="H137" s="50">
        <v>9</v>
      </c>
      <c r="I137" s="50">
        <v>6.5</v>
      </c>
      <c r="J137" s="50">
        <f t="shared" si="36"/>
        <v>58.5</v>
      </c>
      <c r="K137" s="8" t="s">
        <v>9</v>
      </c>
      <c r="L137" s="8" t="s">
        <v>21</v>
      </c>
      <c r="M137" s="8" t="s">
        <v>21</v>
      </c>
      <c r="N137" s="8" t="s">
        <v>21</v>
      </c>
      <c r="O137" s="8" t="s">
        <v>21</v>
      </c>
      <c r="P137" s="8" t="s">
        <v>21</v>
      </c>
      <c r="Q137" s="8" t="s">
        <v>21</v>
      </c>
      <c r="R137" s="71">
        <f>S137/8</f>
        <v>21.875</v>
      </c>
      <c r="S137" s="62">
        <v>175</v>
      </c>
      <c r="T137" s="71">
        <f>S137*5</f>
        <v>875</v>
      </c>
      <c r="U137" s="69">
        <f t="shared" si="33"/>
        <v>0.37393162393162394</v>
      </c>
      <c r="V137" s="69">
        <f t="shared" si="34"/>
        <v>2.9914529914529915</v>
      </c>
    </row>
    <row r="138" spans="1:22" s="8" customFormat="1" x14ac:dyDescent="0.25">
      <c r="A138" s="6" t="s">
        <v>724</v>
      </c>
      <c r="B138" s="25" t="s">
        <v>734</v>
      </c>
      <c r="C138" s="12" t="str">
        <f t="shared" si="31"/>
        <v>Sadler's Wells: Lilian Baylis Studio</v>
      </c>
      <c r="D138" s="69">
        <f t="shared" si="32"/>
        <v>15.04</v>
      </c>
      <c r="E138" s="23"/>
      <c r="F138" s="23"/>
      <c r="G138" s="23"/>
      <c r="H138" s="50">
        <v>15</v>
      </c>
      <c r="I138" s="50">
        <v>15</v>
      </c>
      <c r="J138" s="50">
        <f t="shared" si="36"/>
        <v>225</v>
      </c>
      <c r="K138" s="25" t="s">
        <v>9</v>
      </c>
      <c r="L138" s="25" t="s">
        <v>21</v>
      </c>
      <c r="M138" s="25" t="s">
        <v>21</v>
      </c>
      <c r="N138" s="25" t="s">
        <v>9</v>
      </c>
      <c r="O138" s="25" t="s">
        <v>9</v>
      </c>
      <c r="P138" s="25" t="s">
        <v>21</v>
      </c>
      <c r="Q138" s="25" t="s">
        <v>21</v>
      </c>
      <c r="R138" s="71">
        <f>S138/8</f>
        <v>69.75</v>
      </c>
      <c r="S138" s="62">
        <v>558</v>
      </c>
      <c r="T138" s="62">
        <v>3384</v>
      </c>
      <c r="U138" s="69">
        <f t="shared" si="33"/>
        <v>0.31</v>
      </c>
      <c r="V138" s="69">
        <f t="shared" si="34"/>
        <v>2.48</v>
      </c>
    </row>
    <row r="139" spans="1:22" s="8" customFormat="1" x14ac:dyDescent="0.25">
      <c r="A139" s="6" t="s">
        <v>432</v>
      </c>
      <c r="B139" s="25" t="s">
        <v>678</v>
      </c>
      <c r="C139" s="12" t="str">
        <f t="shared" si="31"/>
        <v>Pleasance Theatre: New Room</v>
      </c>
      <c r="D139" s="69">
        <f t="shared" si="32"/>
        <v>15.272727272727273</v>
      </c>
      <c r="E139" s="13">
        <f t="shared" ref="E139:F142" si="41">H139*3.2808399</f>
        <v>18.044619449999999</v>
      </c>
      <c r="F139" s="13">
        <f t="shared" si="41"/>
        <v>19.685039400000001</v>
      </c>
      <c r="G139" s="14">
        <f t="shared" ref="G139:G153" si="42">E139*F139</f>
        <v>355.20904483125634</v>
      </c>
      <c r="H139" s="50">
        <v>5.5</v>
      </c>
      <c r="I139" s="50">
        <v>6</v>
      </c>
      <c r="J139" s="50">
        <f t="shared" si="36"/>
        <v>33</v>
      </c>
      <c r="K139" s="8" t="s">
        <v>21</v>
      </c>
      <c r="L139" s="8" t="s">
        <v>21</v>
      </c>
      <c r="M139" s="8" t="s">
        <v>21</v>
      </c>
      <c r="N139" s="8" t="s">
        <v>21</v>
      </c>
      <c r="O139" s="8" t="s">
        <v>21</v>
      </c>
      <c r="P139" s="8" t="s">
        <v>21</v>
      </c>
      <c r="Q139" s="8" t="s">
        <v>21</v>
      </c>
      <c r="R139" s="71">
        <f>S139/8</f>
        <v>13.5</v>
      </c>
      <c r="S139" s="62">
        <f>90*1.2</f>
        <v>108</v>
      </c>
      <c r="T139" s="62">
        <f>1.2*420</f>
        <v>504</v>
      </c>
      <c r="U139" s="69">
        <f t="shared" si="33"/>
        <v>0.40909090909090912</v>
      </c>
      <c r="V139" s="69">
        <f t="shared" si="34"/>
        <v>3.2727272727272729</v>
      </c>
    </row>
    <row r="140" spans="1:22" s="8" customFormat="1" x14ac:dyDescent="0.25">
      <c r="A140" s="6" t="s">
        <v>710</v>
      </c>
      <c r="B140" s="25" t="s">
        <v>717</v>
      </c>
      <c r="C140" s="12" t="str">
        <f t="shared" si="31"/>
        <v>Royal Academy of Dance: Bedells</v>
      </c>
      <c r="D140" s="69">
        <f t="shared" si="32"/>
        <v>15.41095890410959</v>
      </c>
      <c r="E140" s="23">
        <f t="shared" si="41"/>
        <v>20.997375360000003</v>
      </c>
      <c r="F140" s="23">
        <f t="shared" si="41"/>
        <v>47.90026254</v>
      </c>
      <c r="G140" s="23">
        <f t="shared" si="42"/>
        <v>1005.7797923949272</v>
      </c>
      <c r="H140" s="50">
        <v>6.4</v>
      </c>
      <c r="I140" s="50">
        <v>14.6</v>
      </c>
      <c r="J140" s="50">
        <f t="shared" si="36"/>
        <v>93.44</v>
      </c>
      <c r="K140" s="25" t="s">
        <v>9</v>
      </c>
      <c r="L140" s="25" t="s">
        <v>9</v>
      </c>
      <c r="M140" s="25" t="s">
        <v>9</v>
      </c>
      <c r="N140" s="25" t="s">
        <v>21</v>
      </c>
      <c r="O140" s="25" t="s">
        <v>9</v>
      </c>
      <c r="P140" s="25" t="s">
        <v>21</v>
      </c>
      <c r="Q140" s="25" t="s">
        <v>9</v>
      </c>
      <c r="R140" s="62">
        <v>36</v>
      </c>
      <c r="S140" s="71">
        <f>R140*8</f>
        <v>288</v>
      </c>
      <c r="T140" s="71">
        <f>S140*5</f>
        <v>1440</v>
      </c>
      <c r="U140" s="69">
        <f t="shared" si="33"/>
        <v>0.38527397260273971</v>
      </c>
      <c r="V140" s="69">
        <f t="shared" si="34"/>
        <v>3.0821917808219177</v>
      </c>
    </row>
    <row r="141" spans="1:22" s="8" customFormat="1" x14ac:dyDescent="0.25">
      <c r="A141" s="6" t="s">
        <v>710</v>
      </c>
      <c r="B141" s="25" t="s">
        <v>718</v>
      </c>
      <c r="C141" s="12" t="str">
        <f t="shared" si="31"/>
        <v>Royal Academy of Dance: Benesh</v>
      </c>
      <c r="D141" s="69">
        <f t="shared" si="32"/>
        <v>15.41095890410959</v>
      </c>
      <c r="E141" s="23">
        <f t="shared" si="41"/>
        <v>20.997375360000003</v>
      </c>
      <c r="F141" s="23">
        <f t="shared" si="41"/>
        <v>47.90026254</v>
      </c>
      <c r="G141" s="23">
        <f t="shared" si="42"/>
        <v>1005.7797923949272</v>
      </c>
      <c r="H141" s="50">
        <v>6.4</v>
      </c>
      <c r="I141" s="50">
        <v>14.6</v>
      </c>
      <c r="J141" s="50">
        <f t="shared" ref="J141:J172" si="43">H141*I141</f>
        <v>93.44</v>
      </c>
      <c r="K141" s="25" t="s">
        <v>9</v>
      </c>
      <c r="L141" s="25" t="s">
        <v>9</v>
      </c>
      <c r="M141" s="25" t="s">
        <v>9</v>
      </c>
      <c r="N141" s="25" t="s">
        <v>21</v>
      </c>
      <c r="O141" s="25" t="s">
        <v>9</v>
      </c>
      <c r="P141" s="25" t="s">
        <v>21</v>
      </c>
      <c r="Q141" s="25" t="s">
        <v>9</v>
      </c>
      <c r="R141" s="62">
        <v>36</v>
      </c>
      <c r="S141" s="71">
        <f>R141*8</f>
        <v>288</v>
      </c>
      <c r="T141" s="71">
        <f>S141*5</f>
        <v>1440</v>
      </c>
      <c r="U141" s="69">
        <f t="shared" si="33"/>
        <v>0.38527397260273971</v>
      </c>
      <c r="V141" s="69">
        <f t="shared" si="34"/>
        <v>3.0821917808219177</v>
      </c>
    </row>
    <row r="142" spans="1:22" s="8" customFormat="1" x14ac:dyDescent="0.25">
      <c r="A142" s="6" t="s">
        <v>349</v>
      </c>
      <c r="B142" s="25" t="s">
        <v>360</v>
      </c>
      <c r="C142" s="12" t="str">
        <f t="shared" si="31"/>
        <v>Rooms Above: Room 5</v>
      </c>
      <c r="D142" s="69">
        <f t="shared" si="32"/>
        <v>15.483870967741936</v>
      </c>
      <c r="E142" s="23">
        <f t="shared" si="41"/>
        <v>50.85301845</v>
      </c>
      <c r="F142" s="23">
        <f t="shared" si="41"/>
        <v>9.8425197000000004</v>
      </c>
      <c r="G142" s="23">
        <f t="shared" si="42"/>
        <v>500.52183589858851</v>
      </c>
      <c r="H142" s="50">
        <v>15.5</v>
      </c>
      <c r="I142" s="50">
        <v>3</v>
      </c>
      <c r="J142" s="50">
        <f t="shared" si="43"/>
        <v>46.5</v>
      </c>
      <c r="K142" s="25" t="s">
        <v>21</v>
      </c>
      <c r="L142" s="25" t="s">
        <v>21</v>
      </c>
      <c r="M142" s="25" t="s">
        <v>21</v>
      </c>
      <c r="N142" s="25" t="s">
        <v>21</v>
      </c>
      <c r="O142" s="25" t="s">
        <v>21</v>
      </c>
      <c r="P142" s="25" t="s">
        <v>21</v>
      </c>
      <c r="Q142" s="25" t="s">
        <v>21</v>
      </c>
      <c r="R142" s="62">
        <v>18</v>
      </c>
      <c r="S142" s="71">
        <f>R142*8</f>
        <v>144</v>
      </c>
      <c r="T142" s="71">
        <f>S142*5</f>
        <v>720</v>
      </c>
      <c r="U142" s="69">
        <f t="shared" si="33"/>
        <v>0.38709677419354838</v>
      </c>
      <c r="V142" s="69">
        <f t="shared" si="34"/>
        <v>3.096774193548387</v>
      </c>
    </row>
    <row r="143" spans="1:22" s="8" customFormat="1" x14ac:dyDescent="0.25">
      <c r="A143" s="12" t="s">
        <v>58</v>
      </c>
      <c r="B143" s="12" t="s">
        <v>101</v>
      </c>
      <c r="C143" s="12" t="str">
        <f t="shared" si="31"/>
        <v>Actors Temple: Studio 2</v>
      </c>
      <c r="D143" s="69">
        <f t="shared" si="32"/>
        <v>15.730071965079244</v>
      </c>
      <c r="E143" s="12">
        <v>14</v>
      </c>
      <c r="F143" s="12">
        <v>31</v>
      </c>
      <c r="G143" s="17">
        <f t="shared" si="42"/>
        <v>434</v>
      </c>
      <c r="H143" s="37">
        <v>4.3099999999999996</v>
      </c>
      <c r="I143" s="37">
        <v>9.44</v>
      </c>
      <c r="J143" s="37">
        <f t="shared" si="43"/>
        <v>40.686399999999992</v>
      </c>
      <c r="K143" s="12" t="s">
        <v>21</v>
      </c>
      <c r="L143" s="12" t="s">
        <v>9</v>
      </c>
      <c r="M143" s="12" t="s">
        <v>21</v>
      </c>
      <c r="N143" s="12" t="s">
        <v>21</v>
      </c>
      <c r="O143" s="12" t="s">
        <v>21</v>
      </c>
      <c r="P143" s="12" t="s">
        <v>21</v>
      </c>
      <c r="Q143" s="12" t="s">
        <v>21</v>
      </c>
      <c r="R143" s="74">
        <v>17</v>
      </c>
      <c r="S143" s="74">
        <v>128</v>
      </c>
      <c r="T143" s="73">
        <f>S143*5</f>
        <v>640</v>
      </c>
      <c r="U143" s="69">
        <f t="shared" si="33"/>
        <v>0.41783003657241741</v>
      </c>
      <c r="V143" s="69">
        <f t="shared" si="34"/>
        <v>3.1460143930158488</v>
      </c>
    </row>
    <row r="144" spans="1:22" s="8" customFormat="1" x14ac:dyDescent="0.25">
      <c r="A144" s="6" t="s">
        <v>432</v>
      </c>
      <c r="B144" s="25" t="s">
        <v>436</v>
      </c>
      <c r="C144" s="12" t="str">
        <f t="shared" si="31"/>
        <v>Pleasance Theatre: White Room</v>
      </c>
      <c r="D144" s="69">
        <f t="shared" si="32"/>
        <v>15.75</v>
      </c>
      <c r="E144" s="13">
        <f t="shared" ref="E144:F151" si="44">H144*3.2808399</f>
        <v>26.246719200000001</v>
      </c>
      <c r="F144" s="13">
        <f t="shared" si="44"/>
        <v>13.123359600000001</v>
      </c>
      <c r="G144" s="14">
        <f t="shared" si="42"/>
        <v>344.44513438182435</v>
      </c>
      <c r="H144" s="50">
        <v>8</v>
      </c>
      <c r="I144" s="50">
        <v>4</v>
      </c>
      <c r="J144" s="50">
        <f t="shared" si="43"/>
        <v>32</v>
      </c>
      <c r="K144" s="8" t="s">
        <v>21</v>
      </c>
      <c r="L144" s="8" t="s">
        <v>21</v>
      </c>
      <c r="M144" s="8" t="s">
        <v>21</v>
      </c>
      <c r="N144" s="8" t="s">
        <v>21</v>
      </c>
      <c r="O144" s="8" t="s">
        <v>21</v>
      </c>
      <c r="P144" s="8" t="s">
        <v>21</v>
      </c>
      <c r="Q144" s="8" t="s">
        <v>21</v>
      </c>
      <c r="R144" s="71">
        <f>S144/8</f>
        <v>13.5</v>
      </c>
      <c r="S144" s="62">
        <f>90*1.2</f>
        <v>108</v>
      </c>
      <c r="T144" s="62">
        <f>420*1.2</f>
        <v>504</v>
      </c>
      <c r="U144" s="69">
        <f t="shared" si="33"/>
        <v>0.421875</v>
      </c>
      <c r="V144" s="69">
        <f t="shared" si="34"/>
        <v>3.375</v>
      </c>
    </row>
    <row r="145" spans="1:22" s="8" customFormat="1" x14ac:dyDescent="0.25">
      <c r="A145" s="21" t="s">
        <v>331</v>
      </c>
      <c r="B145" s="12" t="s">
        <v>336</v>
      </c>
      <c r="C145" s="12" t="str">
        <f t="shared" si="31"/>
        <v>Pineapple: Studio 7</v>
      </c>
      <c r="D145" s="69">
        <f t="shared" si="32"/>
        <v>15.999999999999998</v>
      </c>
      <c r="E145" s="23">
        <f t="shared" si="44"/>
        <v>62.335958099999999</v>
      </c>
      <c r="F145" s="23">
        <f t="shared" si="44"/>
        <v>29.527559100000001</v>
      </c>
      <c r="G145" s="23">
        <f t="shared" si="42"/>
        <v>1840.6286868528737</v>
      </c>
      <c r="H145" s="37">
        <v>19</v>
      </c>
      <c r="I145" s="37">
        <v>9</v>
      </c>
      <c r="J145" s="37">
        <f t="shared" si="43"/>
        <v>171</v>
      </c>
      <c r="K145" s="12" t="s">
        <v>21</v>
      </c>
      <c r="L145" s="12" t="s">
        <v>21</v>
      </c>
      <c r="M145" s="12" t="s">
        <v>9</v>
      </c>
      <c r="N145" s="12" t="s">
        <v>21</v>
      </c>
      <c r="O145" s="12" t="s">
        <v>9</v>
      </c>
      <c r="P145" s="12" t="s">
        <v>9</v>
      </c>
      <c r="Q145" s="12" t="s">
        <v>9</v>
      </c>
      <c r="R145" s="62">
        <v>68.399999999999991</v>
      </c>
      <c r="S145" s="71">
        <f>R145*8</f>
        <v>547.19999999999993</v>
      </c>
      <c r="T145" s="71">
        <f>S145*5</f>
        <v>2735.9999999999995</v>
      </c>
      <c r="U145" s="69">
        <f t="shared" si="33"/>
        <v>0.39999999999999997</v>
      </c>
      <c r="V145" s="69">
        <f t="shared" si="34"/>
        <v>3.1999999999999997</v>
      </c>
    </row>
    <row r="146" spans="1:22" s="8" customFormat="1" x14ac:dyDescent="0.25">
      <c r="A146" s="21" t="s">
        <v>81</v>
      </c>
      <c r="B146" s="12" t="s">
        <v>91</v>
      </c>
      <c r="C146" s="12" t="str">
        <f t="shared" si="31"/>
        <v>Artsadmin: Court Room</v>
      </c>
      <c r="D146" s="69">
        <f t="shared" si="32"/>
        <v>16</v>
      </c>
      <c r="E146" s="17">
        <f t="shared" si="44"/>
        <v>49.212598499999999</v>
      </c>
      <c r="F146" s="17">
        <f t="shared" si="44"/>
        <v>26.246719200000001</v>
      </c>
      <c r="G146" s="17">
        <f t="shared" si="42"/>
        <v>1291.6692539318412</v>
      </c>
      <c r="H146" s="37">
        <v>15</v>
      </c>
      <c r="I146" s="37">
        <v>8</v>
      </c>
      <c r="J146" s="37">
        <f t="shared" si="43"/>
        <v>120</v>
      </c>
      <c r="K146" s="12" t="s">
        <v>9</v>
      </c>
      <c r="L146" s="12" t="s">
        <v>9</v>
      </c>
      <c r="M146" s="12" t="s">
        <v>21</v>
      </c>
      <c r="N146" s="12" t="s">
        <v>9</v>
      </c>
      <c r="O146" s="12" t="s">
        <v>9</v>
      </c>
      <c r="P146" s="12" t="s">
        <v>9</v>
      </c>
      <c r="Q146" s="12" t="s">
        <v>21</v>
      </c>
      <c r="R146" s="73">
        <f>S146/5</f>
        <v>96</v>
      </c>
      <c r="S146" s="74">
        <f>400*1.2</f>
        <v>480</v>
      </c>
      <c r="T146" s="74">
        <f>1600*1.2</f>
        <v>1920</v>
      </c>
      <c r="U146" s="69">
        <f t="shared" si="33"/>
        <v>0.8</v>
      </c>
      <c r="V146" s="69">
        <f t="shared" si="34"/>
        <v>4</v>
      </c>
    </row>
    <row r="147" spans="1:22" s="8" customFormat="1" x14ac:dyDescent="0.25">
      <c r="A147" s="6" t="s">
        <v>361</v>
      </c>
      <c r="B147" s="25" t="s">
        <v>376</v>
      </c>
      <c r="C147" s="12" t="str">
        <f t="shared" si="31"/>
        <v>RADA: David Garrick</v>
      </c>
      <c r="D147" s="69">
        <f t="shared" si="32"/>
        <v>16.156670746634028</v>
      </c>
      <c r="E147" s="23">
        <f t="shared" si="44"/>
        <v>28.215223139999999</v>
      </c>
      <c r="F147" s="23">
        <f t="shared" si="44"/>
        <v>31.16797905</v>
      </c>
      <c r="G147" s="23">
        <f t="shared" si="42"/>
        <v>879.41148371859515</v>
      </c>
      <c r="H147" s="50">
        <v>8.6</v>
      </c>
      <c r="I147" s="50">
        <v>9.5</v>
      </c>
      <c r="J147" s="50">
        <f t="shared" si="43"/>
        <v>81.7</v>
      </c>
      <c r="K147" s="8" t="s">
        <v>21</v>
      </c>
      <c r="L147" s="8" t="s">
        <v>21</v>
      </c>
      <c r="M147" s="8" t="s">
        <v>9</v>
      </c>
      <c r="N147" s="8" t="s">
        <v>21</v>
      </c>
      <c r="O147" s="8" t="s">
        <v>21</v>
      </c>
      <c r="P147" s="8" t="s">
        <v>9</v>
      </c>
      <c r="Q147" s="8" t="s">
        <v>21</v>
      </c>
      <c r="R147" s="62">
        <v>36</v>
      </c>
      <c r="S147" s="62">
        <v>264</v>
      </c>
      <c r="T147" s="71">
        <f t="shared" ref="T147:T152" si="45">S147*5</f>
        <v>1320</v>
      </c>
      <c r="U147" s="69">
        <f t="shared" si="33"/>
        <v>0.44063647490820074</v>
      </c>
      <c r="V147" s="69">
        <f t="shared" si="34"/>
        <v>3.2313341493268051</v>
      </c>
    </row>
    <row r="148" spans="1:22" s="8" customFormat="1" x14ac:dyDescent="0.25">
      <c r="A148" s="21" t="s">
        <v>331</v>
      </c>
      <c r="B148" s="12" t="s">
        <v>337</v>
      </c>
      <c r="C148" s="12" t="str">
        <f t="shared" si="31"/>
        <v>Pineapple: Studio 9</v>
      </c>
      <c r="D148" s="69">
        <f t="shared" si="32"/>
        <v>16.246153846153845</v>
      </c>
      <c r="E148" s="23">
        <f t="shared" si="44"/>
        <v>32.808399000000001</v>
      </c>
      <c r="F148" s="23">
        <f t="shared" si="44"/>
        <v>42.650918700000005</v>
      </c>
      <c r="G148" s="23">
        <f t="shared" si="42"/>
        <v>1399.3083584261615</v>
      </c>
      <c r="H148" s="37">
        <v>10</v>
      </c>
      <c r="I148" s="37">
        <v>13</v>
      </c>
      <c r="J148" s="37">
        <f t="shared" si="43"/>
        <v>130</v>
      </c>
      <c r="K148" s="12" t="s">
        <v>21</v>
      </c>
      <c r="L148" s="12" t="s">
        <v>21</v>
      </c>
      <c r="M148" s="12" t="s">
        <v>9</v>
      </c>
      <c r="N148" s="12" t="s">
        <v>21</v>
      </c>
      <c r="O148" s="12" t="s">
        <v>9</v>
      </c>
      <c r="P148" s="12" t="s">
        <v>9</v>
      </c>
      <c r="Q148" s="12" t="s">
        <v>9</v>
      </c>
      <c r="R148" s="62">
        <v>52.8</v>
      </c>
      <c r="S148" s="71">
        <f>R148*8</f>
        <v>422.4</v>
      </c>
      <c r="T148" s="71">
        <f t="shared" si="45"/>
        <v>2112</v>
      </c>
      <c r="U148" s="69">
        <f t="shared" si="33"/>
        <v>0.40615384615384614</v>
      </c>
      <c r="V148" s="69">
        <f t="shared" si="34"/>
        <v>3.2492307692307691</v>
      </c>
    </row>
    <row r="149" spans="1:22" s="8" customFormat="1" x14ac:dyDescent="0.25">
      <c r="A149" s="21" t="s">
        <v>331</v>
      </c>
      <c r="B149" s="12" t="s">
        <v>338</v>
      </c>
      <c r="C149" s="12" t="str">
        <f t="shared" si="31"/>
        <v>Pineapple: Studio 12</v>
      </c>
      <c r="D149" s="69">
        <f t="shared" si="32"/>
        <v>16.246153846153845</v>
      </c>
      <c r="E149" s="23">
        <f t="shared" si="44"/>
        <v>32.808399000000001</v>
      </c>
      <c r="F149" s="23">
        <f t="shared" si="44"/>
        <v>42.650918700000005</v>
      </c>
      <c r="G149" s="23">
        <f t="shared" si="42"/>
        <v>1399.3083584261615</v>
      </c>
      <c r="H149" s="37">
        <v>10</v>
      </c>
      <c r="I149" s="37">
        <v>13</v>
      </c>
      <c r="J149" s="37">
        <f t="shared" si="43"/>
        <v>130</v>
      </c>
      <c r="K149" s="12" t="s">
        <v>21</v>
      </c>
      <c r="L149" s="12" t="s">
        <v>21</v>
      </c>
      <c r="M149" s="12" t="s">
        <v>9</v>
      </c>
      <c r="N149" s="12" t="s">
        <v>21</v>
      </c>
      <c r="O149" s="12" t="s">
        <v>9</v>
      </c>
      <c r="P149" s="12" t="s">
        <v>9</v>
      </c>
      <c r="Q149" s="12" t="s">
        <v>9</v>
      </c>
      <c r="R149" s="62">
        <v>52.8</v>
      </c>
      <c r="S149" s="71">
        <f>R149*8</f>
        <v>422.4</v>
      </c>
      <c r="T149" s="71">
        <f t="shared" si="45"/>
        <v>2112</v>
      </c>
      <c r="U149" s="69">
        <f t="shared" si="33"/>
        <v>0.40615384615384614</v>
      </c>
      <c r="V149" s="69">
        <f t="shared" si="34"/>
        <v>3.2492307692307691</v>
      </c>
    </row>
    <row r="150" spans="1:22" s="8" customFormat="1" x14ac:dyDescent="0.25">
      <c r="A150" s="21" t="s">
        <v>218</v>
      </c>
      <c r="B150" s="12" t="s">
        <v>226</v>
      </c>
      <c r="C150" s="12" t="str">
        <f t="shared" si="31"/>
        <v>Jacksons Lane: Space 5</v>
      </c>
      <c r="D150" s="69">
        <f t="shared" si="32"/>
        <v>16.326530612244898</v>
      </c>
      <c r="E150" s="23">
        <f t="shared" si="44"/>
        <v>22.965879300000001</v>
      </c>
      <c r="F150" s="23">
        <f t="shared" si="44"/>
        <v>22.965879300000001</v>
      </c>
      <c r="G150" s="17">
        <f t="shared" si="42"/>
        <v>527.43161202216857</v>
      </c>
      <c r="H150" s="37">
        <v>7</v>
      </c>
      <c r="I150" s="37">
        <v>7</v>
      </c>
      <c r="J150" s="37">
        <f t="shared" si="43"/>
        <v>49</v>
      </c>
      <c r="K150" s="12" t="s">
        <v>21</v>
      </c>
      <c r="L150" s="12" t="s">
        <v>21</v>
      </c>
      <c r="M150" s="12" t="s">
        <v>21</v>
      </c>
      <c r="N150" s="12" t="s">
        <v>21</v>
      </c>
      <c r="O150" s="12" t="s">
        <v>21</v>
      </c>
      <c r="P150" s="12" t="s">
        <v>21</v>
      </c>
      <c r="Q150" s="12" t="s">
        <v>21</v>
      </c>
      <c r="R150" s="74">
        <v>20</v>
      </c>
      <c r="S150" s="73">
        <f>R150*8</f>
        <v>160</v>
      </c>
      <c r="T150" s="73">
        <f t="shared" si="45"/>
        <v>800</v>
      </c>
      <c r="U150" s="69">
        <f t="shared" si="33"/>
        <v>0.40816326530612246</v>
      </c>
      <c r="V150" s="69">
        <f t="shared" si="34"/>
        <v>3.2653061224489797</v>
      </c>
    </row>
    <row r="151" spans="1:22" s="8" customFormat="1" x14ac:dyDescent="0.25">
      <c r="A151" s="6" t="s">
        <v>361</v>
      </c>
      <c r="B151" s="25" t="s">
        <v>372</v>
      </c>
      <c r="C151" s="12" t="str">
        <f t="shared" si="31"/>
        <v>RADA: Henry Irving</v>
      </c>
      <c r="D151" s="69">
        <f t="shared" si="32"/>
        <v>16.395478822506519</v>
      </c>
      <c r="E151" s="23">
        <f t="shared" si="44"/>
        <v>27.230971170000004</v>
      </c>
      <c r="F151" s="23">
        <f t="shared" si="44"/>
        <v>31.824147029999999</v>
      </c>
      <c r="G151" s="23">
        <f t="shared" si="42"/>
        <v>866.60243028377124</v>
      </c>
      <c r="H151" s="50">
        <v>8.3000000000000007</v>
      </c>
      <c r="I151" s="50">
        <v>9.6999999999999993</v>
      </c>
      <c r="J151" s="50">
        <f t="shared" si="43"/>
        <v>80.510000000000005</v>
      </c>
      <c r="K151" s="8" t="s">
        <v>21</v>
      </c>
      <c r="L151" s="8" t="s">
        <v>21</v>
      </c>
      <c r="M151" s="8" t="s">
        <v>9</v>
      </c>
      <c r="N151" s="8" t="s">
        <v>21</v>
      </c>
      <c r="O151" s="8" t="s">
        <v>9</v>
      </c>
      <c r="P151" s="8" t="s">
        <v>9</v>
      </c>
      <c r="Q151" s="8" t="s">
        <v>21</v>
      </c>
      <c r="R151" s="62">
        <v>36</v>
      </c>
      <c r="S151" s="62">
        <v>264</v>
      </c>
      <c r="T151" s="71">
        <f t="shared" si="45"/>
        <v>1320</v>
      </c>
      <c r="U151" s="69">
        <f t="shared" si="33"/>
        <v>0.44714942243199601</v>
      </c>
      <c r="V151" s="69">
        <f t="shared" si="34"/>
        <v>3.2790957645013039</v>
      </c>
    </row>
    <row r="152" spans="1:22" s="8" customFormat="1" x14ac:dyDescent="0.25">
      <c r="A152" s="6" t="s">
        <v>420</v>
      </c>
      <c r="B152" s="25" t="s">
        <v>589</v>
      </c>
      <c r="C152" s="12" t="str">
        <f t="shared" si="31"/>
        <v>Diorama Arts Studios: Sunrise Room</v>
      </c>
      <c r="D152" s="69">
        <f t="shared" si="32"/>
        <v>16.470588235294116</v>
      </c>
      <c r="E152" s="13">
        <v>33</v>
      </c>
      <c r="F152" s="13">
        <f>I152*3.2808399</f>
        <v>27.887139150000003</v>
      </c>
      <c r="G152" s="14">
        <f t="shared" si="42"/>
        <v>920.27559195000015</v>
      </c>
      <c r="H152" s="50">
        <v>10</v>
      </c>
      <c r="I152" s="50">
        <v>8.5</v>
      </c>
      <c r="J152" s="50">
        <f t="shared" si="43"/>
        <v>85</v>
      </c>
      <c r="K152" s="8" t="s">
        <v>9</v>
      </c>
      <c r="L152" s="8" t="s">
        <v>21</v>
      </c>
      <c r="M152" s="8" t="s">
        <v>21</v>
      </c>
      <c r="N152" s="8" t="s">
        <v>21</v>
      </c>
      <c r="O152" s="8" t="s">
        <v>21</v>
      </c>
      <c r="P152" s="8" t="s">
        <v>21</v>
      </c>
      <c r="Q152" s="8" t="s">
        <v>21</v>
      </c>
      <c r="R152" s="71">
        <f>S152/8</f>
        <v>35</v>
      </c>
      <c r="S152" s="62">
        <v>280</v>
      </c>
      <c r="T152" s="71">
        <f t="shared" si="45"/>
        <v>1400</v>
      </c>
      <c r="U152" s="69">
        <f t="shared" si="33"/>
        <v>0.41176470588235292</v>
      </c>
      <c r="V152" s="69">
        <f t="shared" si="34"/>
        <v>3.2941176470588234</v>
      </c>
    </row>
    <row r="153" spans="1:22" s="8" customFormat="1" x14ac:dyDescent="0.25">
      <c r="A153" s="6" t="s">
        <v>28</v>
      </c>
      <c r="B153" s="8" t="s">
        <v>101</v>
      </c>
      <c r="C153" s="12" t="str">
        <f t="shared" si="31"/>
        <v>3 Mills Studios: Studio 2</v>
      </c>
      <c r="D153" s="69">
        <f t="shared" si="32"/>
        <v>16.491754122938531</v>
      </c>
      <c r="E153" s="13">
        <f>H153*3.2808399</f>
        <v>38.057742840000003</v>
      </c>
      <c r="F153" s="13">
        <f>I153*3.2808399</f>
        <v>22.637795310000001</v>
      </c>
      <c r="G153" s="14">
        <f t="shared" si="42"/>
        <v>861.54339237253816</v>
      </c>
      <c r="H153" s="50">
        <v>11.6</v>
      </c>
      <c r="I153" s="50">
        <v>6.9</v>
      </c>
      <c r="J153" s="50">
        <f t="shared" si="43"/>
        <v>80.040000000000006</v>
      </c>
      <c r="K153" s="8" t="s">
        <v>21</v>
      </c>
      <c r="L153" s="8" t="s">
        <v>21</v>
      </c>
      <c r="M153" s="8" t="s">
        <v>21</v>
      </c>
      <c r="N153" s="8" t="s">
        <v>21</v>
      </c>
      <c r="O153" s="8" t="s">
        <v>21</v>
      </c>
      <c r="P153" s="57" t="s">
        <v>21</v>
      </c>
      <c r="Q153" s="25" t="s">
        <v>21</v>
      </c>
      <c r="R153" s="67">
        <f>S153/8</f>
        <v>41.25</v>
      </c>
      <c r="S153" s="68">
        <v>330</v>
      </c>
      <c r="T153" s="68">
        <v>1320</v>
      </c>
      <c r="U153" s="69">
        <f t="shared" si="33"/>
        <v>0.51536731634182908</v>
      </c>
      <c r="V153" s="69">
        <f t="shared" si="34"/>
        <v>4.1229385307346327</v>
      </c>
    </row>
    <row r="154" spans="1:22" s="8" customFormat="1" x14ac:dyDescent="0.25">
      <c r="A154" s="6" t="s">
        <v>735</v>
      </c>
      <c r="B154" s="25" t="s">
        <v>741</v>
      </c>
      <c r="C154" s="12" t="str">
        <f t="shared" si="31"/>
        <v>Dominion Theatre: The Studio</v>
      </c>
      <c r="D154" s="69">
        <f t="shared" si="32"/>
        <v>16.835016835016837</v>
      </c>
      <c r="E154" s="13"/>
      <c r="F154" s="13"/>
      <c r="G154" s="14"/>
      <c r="H154" s="50">
        <v>16.2</v>
      </c>
      <c r="I154" s="50">
        <v>12.1</v>
      </c>
      <c r="J154" s="50">
        <f t="shared" si="43"/>
        <v>196.01999999999998</v>
      </c>
      <c r="K154" s="8" t="s">
        <v>9</v>
      </c>
      <c r="L154" s="8" t="s">
        <v>9</v>
      </c>
      <c r="M154" s="8" t="s">
        <v>9</v>
      </c>
      <c r="N154" s="8" t="s">
        <v>9</v>
      </c>
      <c r="O154" s="8" t="s">
        <v>9</v>
      </c>
      <c r="P154" s="8" t="s">
        <v>9</v>
      </c>
      <c r="Q154" s="8" t="s">
        <v>9</v>
      </c>
      <c r="R154" s="62">
        <f>S154/8</f>
        <v>82.5</v>
      </c>
      <c r="S154" s="62">
        <f>550*1.2</f>
        <v>660</v>
      </c>
      <c r="T154" s="71">
        <f>S154*5</f>
        <v>3300</v>
      </c>
      <c r="U154" s="69">
        <f t="shared" si="33"/>
        <v>0.4208754208754209</v>
      </c>
      <c r="V154" s="69">
        <f t="shared" si="34"/>
        <v>3.3670033670033672</v>
      </c>
    </row>
    <row r="155" spans="1:22" s="8" customFormat="1" x14ac:dyDescent="0.25">
      <c r="A155" s="21" t="s">
        <v>316</v>
      </c>
      <c r="B155" s="21" t="s">
        <v>663</v>
      </c>
      <c r="C155" s="12" t="str">
        <f t="shared" si="31"/>
        <v>Oval House: Blue Studio</v>
      </c>
      <c r="D155" s="69">
        <f t="shared" si="32"/>
        <v>16.842105263157894</v>
      </c>
      <c r="E155" s="23">
        <f t="shared" ref="E155:F159" si="46">H155*3.2808399</f>
        <v>18.700787430000002</v>
      </c>
      <c r="F155" s="23">
        <f t="shared" si="46"/>
        <v>16.404199500000001</v>
      </c>
      <c r="G155" s="23">
        <f t="shared" ref="G155:G161" si="47">E155*F155</f>
        <v>306.77144780881235</v>
      </c>
      <c r="H155" s="51">
        <v>5.7</v>
      </c>
      <c r="I155" s="51">
        <v>5</v>
      </c>
      <c r="J155" s="37">
        <f t="shared" si="43"/>
        <v>28.5</v>
      </c>
      <c r="K155" s="21" t="s">
        <v>21</v>
      </c>
      <c r="L155" s="21" t="s">
        <v>21</v>
      </c>
      <c r="M155" s="21" t="s">
        <v>21</v>
      </c>
      <c r="N155" s="21" t="s">
        <v>21</v>
      </c>
      <c r="O155" s="21" t="s">
        <v>21</v>
      </c>
      <c r="P155" s="21" t="s">
        <v>21</v>
      </c>
      <c r="Q155" s="21" t="s">
        <v>21</v>
      </c>
      <c r="R155" s="73">
        <f>S155/8</f>
        <v>13.5</v>
      </c>
      <c r="S155" s="74">
        <v>108</v>
      </c>
      <c r="T155" s="74">
        <v>480</v>
      </c>
      <c r="U155" s="69">
        <f t="shared" si="33"/>
        <v>0.47368421052631576</v>
      </c>
      <c r="V155" s="69">
        <f t="shared" si="34"/>
        <v>3.7894736842105261</v>
      </c>
    </row>
    <row r="156" spans="1:22" s="8" customFormat="1" x14ac:dyDescent="0.25">
      <c r="A156" s="21" t="s">
        <v>331</v>
      </c>
      <c r="B156" s="12" t="s">
        <v>163</v>
      </c>
      <c r="C156" s="12" t="str">
        <f t="shared" si="31"/>
        <v>Pineapple: Studio 11</v>
      </c>
      <c r="D156" s="69">
        <f t="shared" si="32"/>
        <v>16.888888888888886</v>
      </c>
      <c r="E156" s="23">
        <f t="shared" si="46"/>
        <v>59.055118200000003</v>
      </c>
      <c r="F156" s="23">
        <f t="shared" si="46"/>
        <v>29.527559100000001</v>
      </c>
      <c r="G156" s="23">
        <f t="shared" si="47"/>
        <v>1743.7534928079858</v>
      </c>
      <c r="H156" s="37">
        <v>18</v>
      </c>
      <c r="I156" s="37">
        <v>9</v>
      </c>
      <c r="J156" s="37">
        <f t="shared" si="43"/>
        <v>162</v>
      </c>
      <c r="K156" s="12" t="s">
        <v>21</v>
      </c>
      <c r="L156" s="12" t="s">
        <v>21</v>
      </c>
      <c r="M156" s="12" t="s">
        <v>9</v>
      </c>
      <c r="N156" s="12" t="s">
        <v>21</v>
      </c>
      <c r="O156" s="12" t="s">
        <v>9</v>
      </c>
      <c r="P156" s="12" t="s">
        <v>9</v>
      </c>
      <c r="Q156" s="12" t="s">
        <v>9</v>
      </c>
      <c r="R156" s="62">
        <v>68.399999999999991</v>
      </c>
      <c r="S156" s="71">
        <f>R156*8</f>
        <v>547.19999999999993</v>
      </c>
      <c r="T156" s="71">
        <f>S156*5</f>
        <v>2735.9999999999995</v>
      </c>
      <c r="U156" s="69">
        <f t="shared" si="33"/>
        <v>0.42222222222222217</v>
      </c>
      <c r="V156" s="69">
        <f t="shared" si="34"/>
        <v>3.3777777777777773</v>
      </c>
    </row>
    <row r="157" spans="1:22" s="8" customFormat="1" x14ac:dyDescent="0.25">
      <c r="A157" s="6" t="s">
        <v>361</v>
      </c>
      <c r="B157" s="25" t="s">
        <v>371</v>
      </c>
      <c r="C157" s="12" t="str">
        <f t="shared" si="31"/>
        <v>RADA: Ellen Terry</v>
      </c>
      <c r="D157" s="69">
        <f t="shared" si="32"/>
        <v>17.010309278350515</v>
      </c>
      <c r="E157" s="23">
        <f t="shared" si="46"/>
        <v>26.246719200000001</v>
      </c>
      <c r="F157" s="23">
        <f t="shared" si="46"/>
        <v>31.824147029999999</v>
      </c>
      <c r="G157" s="23">
        <f t="shared" si="47"/>
        <v>835.279450875924</v>
      </c>
      <c r="H157" s="50">
        <v>8</v>
      </c>
      <c r="I157" s="50">
        <v>9.6999999999999993</v>
      </c>
      <c r="J157" s="50">
        <f t="shared" si="43"/>
        <v>77.599999999999994</v>
      </c>
      <c r="K157" s="8" t="s">
        <v>21</v>
      </c>
      <c r="L157" s="8" t="s">
        <v>21</v>
      </c>
      <c r="M157" s="8" t="s">
        <v>9</v>
      </c>
      <c r="N157" s="8" t="s">
        <v>21</v>
      </c>
      <c r="O157" s="8" t="s">
        <v>9</v>
      </c>
      <c r="P157" s="8" t="s">
        <v>9</v>
      </c>
      <c r="Q157" s="8" t="s">
        <v>21</v>
      </c>
      <c r="R157" s="62">
        <v>36</v>
      </c>
      <c r="S157" s="62">
        <v>264</v>
      </c>
      <c r="T157" s="71">
        <f>S157*5</f>
        <v>1320</v>
      </c>
      <c r="U157" s="69">
        <f t="shared" si="33"/>
        <v>0.46391752577319589</v>
      </c>
      <c r="V157" s="69">
        <f t="shared" si="34"/>
        <v>3.4020618556701034</v>
      </c>
    </row>
    <row r="158" spans="1:22" s="8" customFormat="1" x14ac:dyDescent="0.25">
      <c r="A158" s="6" t="s">
        <v>361</v>
      </c>
      <c r="B158" s="25" t="s">
        <v>377</v>
      </c>
      <c r="C158" s="12" t="str">
        <f t="shared" si="31"/>
        <v>RADA: Squire Bancroft</v>
      </c>
      <c r="D158" s="69">
        <f t="shared" si="32"/>
        <v>17.245508982035929</v>
      </c>
      <c r="E158" s="23">
        <f t="shared" si="46"/>
        <v>54.790026330000003</v>
      </c>
      <c r="F158" s="23">
        <f t="shared" si="46"/>
        <v>24.606299249999999</v>
      </c>
      <c r="G158" s="23">
        <f t="shared" si="47"/>
        <v>1348.1797837913593</v>
      </c>
      <c r="H158" s="50">
        <v>16.7</v>
      </c>
      <c r="I158" s="50">
        <v>7.5</v>
      </c>
      <c r="J158" s="50">
        <f t="shared" si="43"/>
        <v>125.25</v>
      </c>
      <c r="K158" s="8" t="s">
        <v>21</v>
      </c>
      <c r="L158" s="8" t="s">
        <v>21</v>
      </c>
      <c r="M158" s="8" t="s">
        <v>9</v>
      </c>
      <c r="N158" s="8" t="s">
        <v>21</v>
      </c>
      <c r="O158" s="8" t="s">
        <v>9</v>
      </c>
      <c r="P158" s="8" t="s">
        <v>9</v>
      </c>
      <c r="Q158" s="8" t="s">
        <v>9</v>
      </c>
      <c r="R158" s="62">
        <v>60</v>
      </c>
      <c r="S158" s="62">
        <v>432</v>
      </c>
      <c r="T158" s="71">
        <f>S158*5</f>
        <v>2160</v>
      </c>
      <c r="U158" s="69">
        <f t="shared" si="33"/>
        <v>0.47904191616766467</v>
      </c>
      <c r="V158" s="69">
        <f t="shared" si="34"/>
        <v>3.4491017964071857</v>
      </c>
    </row>
    <row r="159" spans="1:22" s="8" customFormat="1" x14ac:dyDescent="0.25">
      <c r="A159" s="12" t="s">
        <v>153</v>
      </c>
      <c r="B159" s="21" t="s">
        <v>100</v>
      </c>
      <c r="C159" s="12" t="str">
        <f t="shared" si="31"/>
        <v>Danceworks: Studio 1</v>
      </c>
      <c r="D159" s="69">
        <f t="shared" si="32"/>
        <v>17.454545454545453</v>
      </c>
      <c r="E159" s="23">
        <f t="shared" si="46"/>
        <v>36.089238899999998</v>
      </c>
      <c r="F159" s="23">
        <f t="shared" si="46"/>
        <v>32.808399000000001</v>
      </c>
      <c r="G159" s="17">
        <f t="shared" si="47"/>
        <v>1184.030149437521</v>
      </c>
      <c r="H159" s="51">
        <v>11</v>
      </c>
      <c r="I159" s="51">
        <v>10</v>
      </c>
      <c r="J159" s="37">
        <f t="shared" si="43"/>
        <v>110</v>
      </c>
      <c r="K159" s="23" t="s">
        <v>21</v>
      </c>
      <c r="L159" s="23" t="s">
        <v>21</v>
      </c>
      <c r="M159" s="23" t="s">
        <v>9</v>
      </c>
      <c r="N159" s="23" t="s">
        <v>21</v>
      </c>
      <c r="O159" s="23" t="s">
        <v>9</v>
      </c>
      <c r="P159" s="23" t="s">
        <v>9</v>
      </c>
      <c r="Q159" s="23" t="s">
        <v>9</v>
      </c>
      <c r="R159" s="74">
        <v>54</v>
      </c>
      <c r="S159" s="74">
        <v>408</v>
      </c>
      <c r="T159" s="74">
        <v>1920</v>
      </c>
      <c r="U159" s="69">
        <f t="shared" si="33"/>
        <v>0.49090909090909091</v>
      </c>
      <c r="V159" s="69">
        <f t="shared" si="34"/>
        <v>3.709090909090909</v>
      </c>
    </row>
    <row r="160" spans="1:22" s="8" customFormat="1" x14ac:dyDescent="0.25">
      <c r="A160" s="12" t="s">
        <v>44</v>
      </c>
      <c r="B160" s="12" t="s">
        <v>559</v>
      </c>
      <c r="C160" s="12" t="str">
        <f t="shared" si="31"/>
        <v>Actors Centre: John Thaw Studio</v>
      </c>
      <c r="D160" s="69">
        <f t="shared" si="32"/>
        <v>17.808683853459971</v>
      </c>
      <c r="E160" s="12">
        <v>29</v>
      </c>
      <c r="F160" s="12">
        <v>22</v>
      </c>
      <c r="G160" s="17">
        <f t="shared" si="47"/>
        <v>638</v>
      </c>
      <c r="H160" s="37">
        <v>8.8000000000000007</v>
      </c>
      <c r="I160" s="37">
        <v>6.7</v>
      </c>
      <c r="J160" s="37">
        <f t="shared" si="43"/>
        <v>58.960000000000008</v>
      </c>
      <c r="K160" s="12" t="s">
        <v>9</v>
      </c>
      <c r="L160" s="12" t="s">
        <v>9</v>
      </c>
      <c r="M160" s="12" t="s">
        <v>21</v>
      </c>
      <c r="N160" s="12" t="s">
        <v>9</v>
      </c>
      <c r="O160" s="12" t="s">
        <v>21</v>
      </c>
      <c r="P160" s="12" t="s">
        <v>9</v>
      </c>
      <c r="Q160" s="12" t="s">
        <v>21</v>
      </c>
      <c r="R160" s="74">
        <v>32.5</v>
      </c>
      <c r="S160" s="74">
        <v>210</v>
      </c>
      <c r="T160" s="73">
        <f>S160*5</f>
        <v>1050</v>
      </c>
      <c r="U160" s="69">
        <f t="shared" si="33"/>
        <v>0.55122116689280864</v>
      </c>
      <c r="V160" s="69">
        <f t="shared" si="34"/>
        <v>3.561736770691994</v>
      </c>
    </row>
    <row r="161" spans="1:22" s="8" customFormat="1" x14ac:dyDescent="0.25">
      <c r="A161" s="6" t="s">
        <v>437</v>
      </c>
      <c r="B161" s="25" t="s">
        <v>430</v>
      </c>
      <c r="C161" s="12" t="str">
        <f t="shared" si="31"/>
        <v>Treadwells: Basement</v>
      </c>
      <c r="D161" s="69">
        <f t="shared" si="32"/>
        <v>18</v>
      </c>
      <c r="E161" s="13">
        <f>H161*3.2808399</f>
        <v>16.404199500000001</v>
      </c>
      <c r="F161" s="13">
        <f>I161*3.2808399</f>
        <v>19.685039400000001</v>
      </c>
      <c r="G161" s="14">
        <f t="shared" si="47"/>
        <v>322.91731348296031</v>
      </c>
      <c r="H161" s="50">
        <v>5</v>
      </c>
      <c r="I161" s="50">
        <v>6</v>
      </c>
      <c r="J161" s="50">
        <f t="shared" si="43"/>
        <v>30</v>
      </c>
      <c r="K161" s="8" t="s">
        <v>21</v>
      </c>
      <c r="L161" s="8" t="s">
        <v>21</v>
      </c>
      <c r="M161" s="8" t="s">
        <v>21</v>
      </c>
      <c r="N161" s="8" t="s">
        <v>21</v>
      </c>
      <c r="O161" s="8" t="s">
        <v>21</v>
      </c>
      <c r="P161" s="8" t="s">
        <v>21</v>
      </c>
      <c r="Q161" s="8" t="s">
        <v>21</v>
      </c>
      <c r="R161" s="71">
        <f>S161/8</f>
        <v>15</v>
      </c>
      <c r="S161" s="62">
        <v>120</v>
      </c>
      <c r="T161" s="62">
        <f>0.9*(S161*5)</f>
        <v>540</v>
      </c>
      <c r="U161" s="69">
        <f t="shared" si="33"/>
        <v>0.5</v>
      </c>
      <c r="V161" s="69">
        <f t="shared" si="34"/>
        <v>4</v>
      </c>
    </row>
    <row r="162" spans="1:22" s="8" customFormat="1" x14ac:dyDescent="0.25">
      <c r="A162" s="6" t="s">
        <v>472</v>
      </c>
      <c r="B162" s="8" t="s">
        <v>137</v>
      </c>
      <c r="C162" s="12" t="str">
        <f t="shared" si="31"/>
        <v>Brady Arts and Community Centre: Main Hall</v>
      </c>
      <c r="D162" s="69">
        <f t="shared" si="32"/>
        <v>18.099547511312217</v>
      </c>
      <c r="E162" s="13"/>
      <c r="F162" s="13"/>
      <c r="G162" s="14"/>
      <c r="H162" s="50">
        <v>13</v>
      </c>
      <c r="I162" s="50">
        <v>8.5</v>
      </c>
      <c r="J162" s="50">
        <f t="shared" si="43"/>
        <v>110.5</v>
      </c>
      <c r="K162" s="8" t="s">
        <v>21</v>
      </c>
      <c r="L162" s="8" t="s">
        <v>21</v>
      </c>
      <c r="M162" s="8" t="s">
        <v>9</v>
      </c>
      <c r="N162" s="8" t="s">
        <v>21</v>
      </c>
      <c r="O162" s="8" t="s">
        <v>9</v>
      </c>
      <c r="P162" s="8" t="s">
        <v>21</v>
      </c>
      <c r="Q162" s="8" t="s">
        <v>21</v>
      </c>
      <c r="R162" s="62">
        <v>50</v>
      </c>
      <c r="S162" s="71">
        <f>R162*8</f>
        <v>400</v>
      </c>
      <c r="T162" s="71">
        <f>S162*5</f>
        <v>2000</v>
      </c>
      <c r="U162" s="69">
        <f t="shared" si="33"/>
        <v>0.45248868778280543</v>
      </c>
      <c r="V162" s="69">
        <f t="shared" si="34"/>
        <v>3.6199095022624435</v>
      </c>
    </row>
    <row r="163" spans="1:22" s="8" customFormat="1" x14ac:dyDescent="0.25">
      <c r="A163" s="6" t="s">
        <v>485</v>
      </c>
      <c r="B163" s="8" t="s">
        <v>491</v>
      </c>
      <c r="C163" s="12" t="str">
        <f t="shared" si="31"/>
        <v>Paddington Arts Centre: Pyramid Room</v>
      </c>
      <c r="D163" s="69">
        <f t="shared" si="32"/>
        <v>18.15575728619207</v>
      </c>
      <c r="E163" s="13">
        <f t="shared" ref="E163:F165" si="48">H163*3.2808399</f>
        <v>30.183727080000001</v>
      </c>
      <c r="F163" s="13">
        <f t="shared" si="48"/>
        <v>29.855643090000001</v>
      </c>
      <c r="G163" s="14">
        <f>E163*F163</f>
        <v>901.15458282644795</v>
      </c>
      <c r="H163" s="50">
        <v>9.1999999999999993</v>
      </c>
      <c r="I163" s="50">
        <v>9.1</v>
      </c>
      <c r="J163" s="50">
        <f t="shared" si="43"/>
        <v>83.719999999999985</v>
      </c>
      <c r="K163" s="8" t="s">
        <v>21</v>
      </c>
      <c r="L163" s="8" t="s">
        <v>21</v>
      </c>
      <c r="M163" s="8" t="s">
        <v>21</v>
      </c>
      <c r="N163" s="8" t="s">
        <v>21</v>
      </c>
      <c r="O163" s="8" t="s">
        <v>21</v>
      </c>
      <c r="P163" s="8" t="s">
        <v>21</v>
      </c>
      <c r="Q163" s="8" t="s">
        <v>21</v>
      </c>
      <c r="R163" s="62">
        <v>38</v>
      </c>
      <c r="S163" s="71">
        <f>R163*8</f>
        <v>304</v>
      </c>
      <c r="T163" s="71">
        <f>S163*5</f>
        <v>1520</v>
      </c>
      <c r="U163" s="69">
        <f t="shared" si="33"/>
        <v>0.45389393215480178</v>
      </c>
      <c r="V163" s="69">
        <f t="shared" si="34"/>
        <v>3.6311514572384143</v>
      </c>
    </row>
    <row r="164" spans="1:22" s="8" customFormat="1" x14ac:dyDescent="0.25">
      <c r="A164" s="12" t="s">
        <v>153</v>
      </c>
      <c r="B164" s="21" t="s">
        <v>162</v>
      </c>
      <c r="C164" s="12" t="str">
        <f t="shared" si="31"/>
        <v>Danceworks: Studio 10</v>
      </c>
      <c r="D164" s="69">
        <f t="shared" si="32"/>
        <v>18.268812527185734</v>
      </c>
      <c r="E164" s="23">
        <f t="shared" si="48"/>
        <v>39.698162789999998</v>
      </c>
      <c r="F164" s="23">
        <f t="shared" si="48"/>
        <v>31.16797905</v>
      </c>
      <c r="G164" s="17">
        <f>E164*F164</f>
        <v>1237.3115061622095</v>
      </c>
      <c r="H164" s="51">
        <v>12.1</v>
      </c>
      <c r="I164" s="51">
        <v>9.5</v>
      </c>
      <c r="J164" s="37">
        <f t="shared" si="43"/>
        <v>114.95</v>
      </c>
      <c r="K164" s="23" t="s">
        <v>21</v>
      </c>
      <c r="L164" s="23" t="s">
        <v>21</v>
      </c>
      <c r="M164" s="23" t="s">
        <v>9</v>
      </c>
      <c r="N164" s="23" t="s">
        <v>21</v>
      </c>
      <c r="O164" s="23" t="s">
        <v>9</v>
      </c>
      <c r="P164" s="23" t="s">
        <v>9</v>
      </c>
      <c r="Q164" s="23" t="s">
        <v>9</v>
      </c>
      <c r="R164" s="74">
        <v>60</v>
      </c>
      <c r="S164" s="74">
        <v>450</v>
      </c>
      <c r="T164" s="74">
        <v>2100</v>
      </c>
      <c r="U164" s="69">
        <f t="shared" si="33"/>
        <v>0.52196607220530666</v>
      </c>
      <c r="V164" s="69">
        <f t="shared" si="34"/>
        <v>3.9147455415398</v>
      </c>
    </row>
    <row r="165" spans="1:22" s="8" customFormat="1" x14ac:dyDescent="0.25">
      <c r="A165" s="12" t="s">
        <v>153</v>
      </c>
      <c r="B165" s="21" t="s">
        <v>163</v>
      </c>
      <c r="C165" s="12" t="str">
        <f t="shared" si="31"/>
        <v>Danceworks: Studio 11</v>
      </c>
      <c r="D165" s="69">
        <f t="shared" si="32"/>
        <v>18.268812527185734</v>
      </c>
      <c r="E165" s="23">
        <f t="shared" si="48"/>
        <v>39.698162789999998</v>
      </c>
      <c r="F165" s="23">
        <f t="shared" si="48"/>
        <v>31.16797905</v>
      </c>
      <c r="G165" s="17">
        <f>E165*F165</f>
        <v>1237.3115061622095</v>
      </c>
      <c r="H165" s="51">
        <v>12.1</v>
      </c>
      <c r="I165" s="51">
        <v>9.5</v>
      </c>
      <c r="J165" s="37">
        <f t="shared" si="43"/>
        <v>114.95</v>
      </c>
      <c r="K165" s="23" t="s">
        <v>21</v>
      </c>
      <c r="L165" s="23" t="s">
        <v>21</v>
      </c>
      <c r="M165" s="23" t="s">
        <v>9</v>
      </c>
      <c r="N165" s="23" t="s">
        <v>21</v>
      </c>
      <c r="O165" s="23" t="s">
        <v>9</v>
      </c>
      <c r="P165" s="23" t="s">
        <v>9</v>
      </c>
      <c r="Q165" s="23" t="s">
        <v>9</v>
      </c>
      <c r="R165" s="74">
        <v>60</v>
      </c>
      <c r="S165" s="74">
        <v>450</v>
      </c>
      <c r="T165" s="74">
        <v>2100</v>
      </c>
      <c r="U165" s="69">
        <f t="shared" si="33"/>
        <v>0.52196607220530666</v>
      </c>
      <c r="V165" s="69">
        <f t="shared" si="34"/>
        <v>3.9147455415398</v>
      </c>
    </row>
    <row r="166" spans="1:22" s="8" customFormat="1" x14ac:dyDescent="0.25">
      <c r="A166" s="21" t="s">
        <v>580</v>
      </c>
      <c r="B166" s="21" t="s">
        <v>165</v>
      </c>
      <c r="C166" s="12" t="str">
        <f t="shared" si="31"/>
        <v>Chats Palace: Meeting Room</v>
      </c>
      <c r="D166" s="69">
        <f t="shared" si="32"/>
        <v>18.275967103259212</v>
      </c>
      <c r="E166" s="17"/>
      <c r="F166" s="17"/>
      <c r="G166" s="17"/>
      <c r="H166" s="51">
        <v>4.9000000000000004</v>
      </c>
      <c r="I166" s="51">
        <v>6.7</v>
      </c>
      <c r="J166" s="37">
        <f t="shared" si="43"/>
        <v>32.830000000000005</v>
      </c>
      <c r="K166" s="21" t="s">
        <v>21</v>
      </c>
      <c r="L166" s="21" t="s">
        <v>21</v>
      </c>
      <c r="M166" s="21" t="s">
        <v>21</v>
      </c>
      <c r="N166" s="21" t="s">
        <v>21</v>
      </c>
      <c r="O166" s="21" t="s">
        <v>586</v>
      </c>
      <c r="P166" s="21" t="s">
        <v>586</v>
      </c>
      <c r="Q166" s="21" t="s">
        <v>586</v>
      </c>
      <c r="R166" s="74">
        <v>16</v>
      </c>
      <c r="S166" s="74">
        <v>120</v>
      </c>
      <c r="T166" s="73">
        <f>S166*5</f>
        <v>600</v>
      </c>
      <c r="U166" s="69">
        <f t="shared" si="33"/>
        <v>0.48735912275357895</v>
      </c>
      <c r="V166" s="69">
        <f t="shared" si="34"/>
        <v>3.6551934206518424</v>
      </c>
    </row>
    <row r="167" spans="1:22" s="8" customFormat="1" x14ac:dyDescent="0.25">
      <c r="A167" s="32" t="s">
        <v>566</v>
      </c>
      <c r="B167" s="25" t="s">
        <v>72</v>
      </c>
      <c r="C167" s="12" t="str">
        <f t="shared" si="31"/>
        <v>Stageworks Studios: Various</v>
      </c>
      <c r="D167" s="69">
        <f t="shared" si="32"/>
        <v>18.327272727272728</v>
      </c>
      <c r="G167" s="23"/>
      <c r="H167" s="51">
        <v>12.5</v>
      </c>
      <c r="I167" s="51">
        <v>5.5</v>
      </c>
      <c r="J167" s="52">
        <f t="shared" si="43"/>
        <v>68.75</v>
      </c>
      <c r="K167" s="8" t="s">
        <v>21</v>
      </c>
      <c r="L167" s="8" t="s">
        <v>21</v>
      </c>
      <c r="M167" s="8" t="s">
        <v>21</v>
      </c>
      <c r="N167" s="8" t="s">
        <v>21</v>
      </c>
      <c r="O167" s="8" t="s">
        <v>9</v>
      </c>
      <c r="P167" s="8" t="s">
        <v>9</v>
      </c>
      <c r="Q167" s="8" t="s">
        <v>9</v>
      </c>
      <c r="R167" s="62">
        <v>36</v>
      </c>
      <c r="S167" s="62">
        <v>252</v>
      </c>
      <c r="T167" s="71">
        <f>S167*5</f>
        <v>1260</v>
      </c>
      <c r="U167" s="69">
        <f t="shared" si="33"/>
        <v>0.52363636363636368</v>
      </c>
      <c r="V167" s="69">
        <f t="shared" si="34"/>
        <v>3.6654545454545455</v>
      </c>
    </row>
    <row r="168" spans="1:22" s="8" customFormat="1" x14ac:dyDescent="0.25">
      <c r="A168" s="21" t="s">
        <v>218</v>
      </c>
      <c r="B168" s="12" t="s">
        <v>101</v>
      </c>
      <c r="C168" s="12" t="str">
        <f t="shared" si="31"/>
        <v>Jacksons Lane: Studio 2</v>
      </c>
      <c r="D168" s="69">
        <f t="shared" si="32"/>
        <v>18.46153846153846</v>
      </c>
      <c r="E168" s="23">
        <f t="shared" ref="E168:F170" si="49">H168*3.2808399</f>
        <v>21.325459350000003</v>
      </c>
      <c r="F168" s="23">
        <f t="shared" si="49"/>
        <v>32.808399000000001</v>
      </c>
      <c r="G168" s="17">
        <f>E168*F168</f>
        <v>699.65417921308074</v>
      </c>
      <c r="H168" s="37">
        <v>6.5</v>
      </c>
      <c r="I168" s="37">
        <v>10</v>
      </c>
      <c r="J168" s="37">
        <f t="shared" si="43"/>
        <v>65</v>
      </c>
      <c r="K168" s="12" t="s">
        <v>21</v>
      </c>
      <c r="L168" s="12" t="s">
        <v>21</v>
      </c>
      <c r="M168" s="12" t="s">
        <v>21</v>
      </c>
      <c r="N168" s="12" t="s">
        <v>21</v>
      </c>
      <c r="O168" s="12" t="s">
        <v>9</v>
      </c>
      <c r="P168" s="12" t="s">
        <v>21</v>
      </c>
      <c r="Q168" s="12" t="s">
        <v>21</v>
      </c>
      <c r="R168" s="74">
        <v>30</v>
      </c>
      <c r="S168" s="73">
        <f>R168*8</f>
        <v>240</v>
      </c>
      <c r="T168" s="73">
        <f>S168*5</f>
        <v>1200</v>
      </c>
      <c r="U168" s="69">
        <f t="shared" si="33"/>
        <v>0.46153846153846156</v>
      </c>
      <c r="V168" s="69">
        <f t="shared" si="34"/>
        <v>3.6923076923076925</v>
      </c>
    </row>
    <row r="169" spans="1:22" s="8" customFormat="1" x14ac:dyDescent="0.25">
      <c r="A169" s="21" t="s">
        <v>81</v>
      </c>
      <c r="B169" s="12" t="s">
        <v>87</v>
      </c>
      <c r="C169" s="12" t="str">
        <f t="shared" si="31"/>
        <v>Artsadmin: Steve Whitson Studio</v>
      </c>
      <c r="D169" s="69">
        <f t="shared" si="32"/>
        <v>18.46153846153846</v>
      </c>
      <c r="E169" s="17">
        <f t="shared" si="49"/>
        <v>42.650918700000005</v>
      </c>
      <c r="F169" s="17">
        <f t="shared" si="49"/>
        <v>37.72965885</v>
      </c>
      <c r="G169" s="17">
        <f>E169*F169</f>
        <v>1609.2046121900858</v>
      </c>
      <c r="H169" s="37">
        <v>13</v>
      </c>
      <c r="I169" s="37">
        <v>11.5</v>
      </c>
      <c r="J169" s="37">
        <f t="shared" si="43"/>
        <v>149.5</v>
      </c>
      <c r="K169" s="12" t="s">
        <v>9</v>
      </c>
      <c r="L169" s="12" t="s">
        <v>9</v>
      </c>
      <c r="M169" s="12" t="s">
        <v>21</v>
      </c>
      <c r="N169" s="12" t="s">
        <v>21</v>
      </c>
      <c r="O169" s="12" t="s">
        <v>9</v>
      </c>
      <c r="P169" s="12" t="s">
        <v>9</v>
      </c>
      <c r="Q169" s="12" t="s">
        <v>21</v>
      </c>
      <c r="R169" s="73">
        <f>S169/5</f>
        <v>138</v>
      </c>
      <c r="S169" s="74">
        <f>575*1.2</f>
        <v>690</v>
      </c>
      <c r="T169" s="74">
        <f>2300*1.2</f>
        <v>2760</v>
      </c>
      <c r="U169" s="69">
        <f t="shared" si="33"/>
        <v>0.92307692307692313</v>
      </c>
      <c r="V169" s="69">
        <f t="shared" si="34"/>
        <v>4.615384615384615</v>
      </c>
    </row>
    <row r="170" spans="1:22" s="8" customFormat="1" x14ac:dyDescent="0.25">
      <c r="A170" s="6" t="s">
        <v>416</v>
      </c>
      <c r="B170" s="25" t="s">
        <v>348</v>
      </c>
      <c r="C170" s="12" t="str">
        <f t="shared" si="31"/>
        <v>Half Moon Young People's Theatre: Upper Studio</v>
      </c>
      <c r="D170" s="69">
        <f t="shared" si="32"/>
        <v>18.528125694804711</v>
      </c>
      <c r="E170" s="13">
        <f t="shared" si="49"/>
        <v>13.517060388000001</v>
      </c>
      <c r="F170" s="13">
        <f t="shared" si="49"/>
        <v>34.383202152000003</v>
      </c>
      <c r="G170" s="14">
        <f>E170*F170</f>
        <v>464.75981982139564</v>
      </c>
      <c r="H170" s="50">
        <v>4.12</v>
      </c>
      <c r="I170" s="50">
        <v>10.48</v>
      </c>
      <c r="J170" s="50">
        <f t="shared" si="43"/>
        <v>43.177600000000005</v>
      </c>
      <c r="K170" s="8" t="s">
        <v>21</v>
      </c>
      <c r="L170" s="8" t="s">
        <v>21</v>
      </c>
      <c r="M170" s="8" t="s">
        <v>21</v>
      </c>
      <c r="N170" s="8" t="s">
        <v>9</v>
      </c>
      <c r="O170" s="8" t="s">
        <v>21</v>
      </c>
      <c r="P170" s="8" t="s">
        <v>21</v>
      </c>
      <c r="Q170" s="8" t="s">
        <v>21</v>
      </c>
      <c r="R170" s="73">
        <f>S170/8</f>
        <v>25</v>
      </c>
      <c r="S170" s="62">
        <v>200</v>
      </c>
      <c r="T170" s="62">
        <v>800</v>
      </c>
      <c r="U170" s="69">
        <f t="shared" si="33"/>
        <v>0.57900392796264721</v>
      </c>
      <c r="V170" s="69">
        <f t="shared" si="34"/>
        <v>4.6320314237011777</v>
      </c>
    </row>
    <row r="171" spans="1:22" s="8" customFormat="1" x14ac:dyDescent="0.25">
      <c r="A171" s="12" t="s">
        <v>612</v>
      </c>
      <c r="B171" s="21" t="s">
        <v>89</v>
      </c>
      <c r="C171" s="12" t="str">
        <f t="shared" si="31"/>
        <v>Glasshill Studios: Studio 3</v>
      </c>
      <c r="D171" s="69">
        <f t="shared" si="32"/>
        <v>18.541938855500391</v>
      </c>
      <c r="E171" s="12"/>
      <c r="F171" s="12"/>
      <c r="G171" s="17"/>
      <c r="H171" s="51">
        <v>12.9</v>
      </c>
      <c r="I171" s="51">
        <v>8.9</v>
      </c>
      <c r="J171" s="37">
        <f t="shared" si="43"/>
        <v>114.81</v>
      </c>
      <c r="K171" s="23" t="s">
        <v>9</v>
      </c>
      <c r="L171" s="23" t="s">
        <v>21</v>
      </c>
      <c r="M171" s="23" t="s">
        <v>9</v>
      </c>
      <c r="N171" s="23" t="s">
        <v>21</v>
      </c>
      <c r="O171" s="23" t="s">
        <v>9</v>
      </c>
      <c r="P171" s="23" t="s">
        <v>9</v>
      </c>
      <c r="Q171" s="23" t="s">
        <v>9</v>
      </c>
      <c r="R171" s="71">
        <f>S171/8</f>
        <v>53.55</v>
      </c>
      <c r="S171" s="62">
        <v>428.4</v>
      </c>
      <c r="T171" s="62">
        <v>2128.7999999999997</v>
      </c>
      <c r="U171" s="69">
        <f t="shared" si="33"/>
        <v>0.46642278547164878</v>
      </c>
      <c r="V171" s="69">
        <f t="shared" si="34"/>
        <v>3.7313822837731903</v>
      </c>
    </row>
    <row r="172" spans="1:22" s="8" customFormat="1" x14ac:dyDescent="0.25">
      <c r="A172" s="6" t="s">
        <v>28</v>
      </c>
      <c r="B172" s="8" t="s">
        <v>100</v>
      </c>
      <c r="C172" s="12" t="str">
        <f t="shared" ref="C172:C235" si="50">A172&amp;": "&amp;B172</f>
        <v>3 Mills Studios: Studio 1</v>
      </c>
      <c r="D172" s="69">
        <f t="shared" ref="D172:D235" si="51">T172/J172</f>
        <v>18.630910374029639</v>
      </c>
      <c r="E172" s="13">
        <f>H172*3.2808399</f>
        <v>35.761154910000002</v>
      </c>
      <c r="F172" s="13">
        <f>I172*3.2808399</f>
        <v>21.325459350000003</v>
      </c>
      <c r="G172" s="14">
        <f>E172*F172</f>
        <v>762.623055342258</v>
      </c>
      <c r="H172" s="49">
        <v>10.9</v>
      </c>
      <c r="I172" s="49">
        <v>6.5</v>
      </c>
      <c r="J172" s="50">
        <f t="shared" si="43"/>
        <v>70.850000000000009</v>
      </c>
      <c r="K172" s="8" t="s">
        <v>9</v>
      </c>
      <c r="L172" s="8" t="s">
        <v>21</v>
      </c>
      <c r="M172" s="8" t="s">
        <v>9</v>
      </c>
      <c r="N172" s="8" t="s">
        <v>21</v>
      </c>
      <c r="O172" s="8" t="s">
        <v>9</v>
      </c>
      <c r="P172" s="57" t="s">
        <v>21</v>
      </c>
      <c r="Q172" s="25" t="s">
        <v>21</v>
      </c>
      <c r="R172" s="67">
        <f>S172/8</f>
        <v>41.25</v>
      </c>
      <c r="S172" s="68">
        <v>330</v>
      </c>
      <c r="T172" s="68">
        <v>1320</v>
      </c>
      <c r="U172" s="69">
        <f t="shared" ref="U172:U235" si="52">R172/J172</f>
        <v>0.58221594918842623</v>
      </c>
      <c r="V172" s="69">
        <f t="shared" ref="V172:V235" si="53">S172/J172</f>
        <v>4.6577275935074098</v>
      </c>
    </row>
    <row r="173" spans="1:22" s="8" customFormat="1" x14ac:dyDescent="0.25">
      <c r="A173" s="21" t="s">
        <v>238</v>
      </c>
      <c r="B173" s="12" t="s">
        <v>245</v>
      </c>
      <c r="C173" s="12" t="str">
        <f t="shared" si="50"/>
        <v>Lantern Arts Centre: Wesley Room</v>
      </c>
      <c r="D173" s="69">
        <f t="shared" si="51"/>
        <v>18.75</v>
      </c>
      <c r="E173" s="23">
        <f>H173*3.2808399</f>
        <v>26.246719200000001</v>
      </c>
      <c r="F173" s="23">
        <f>I173*3.2808399</f>
        <v>13.123359600000001</v>
      </c>
      <c r="G173" s="17">
        <f>E173*F173</f>
        <v>344.44513438182435</v>
      </c>
      <c r="H173" s="37">
        <v>8</v>
      </c>
      <c r="I173" s="37">
        <v>4</v>
      </c>
      <c r="J173" s="37">
        <f t="shared" ref="J173:J189" si="54">H173*I173</f>
        <v>32</v>
      </c>
      <c r="K173" s="12" t="s">
        <v>21</v>
      </c>
      <c r="L173" s="12" t="s">
        <v>21</v>
      </c>
      <c r="M173" s="12" t="s">
        <v>21</v>
      </c>
      <c r="N173" s="12" t="s">
        <v>21</v>
      </c>
      <c r="O173" s="12" t="s">
        <v>21</v>
      </c>
      <c r="P173" s="12" t="s">
        <v>21</v>
      </c>
      <c r="Q173" s="12" t="s">
        <v>21</v>
      </c>
      <c r="R173" s="74">
        <v>15</v>
      </c>
      <c r="S173" s="73">
        <f>R173*8</f>
        <v>120</v>
      </c>
      <c r="T173" s="73">
        <f>S173*5</f>
        <v>600</v>
      </c>
      <c r="U173" s="69">
        <f t="shared" si="52"/>
        <v>0.46875</v>
      </c>
      <c r="V173" s="69">
        <f t="shared" si="53"/>
        <v>3.75</v>
      </c>
    </row>
    <row r="174" spans="1:22" s="8" customFormat="1" x14ac:dyDescent="0.25">
      <c r="A174" s="6" t="s">
        <v>724</v>
      </c>
      <c r="B174" s="25" t="s">
        <v>733</v>
      </c>
      <c r="C174" s="12" t="str">
        <f t="shared" si="50"/>
        <v>Sadler's Wells: The Kahn</v>
      </c>
      <c r="D174" s="69">
        <f t="shared" si="51"/>
        <v>18.899999999999999</v>
      </c>
      <c r="E174" s="23"/>
      <c r="F174" s="23"/>
      <c r="G174" s="23"/>
      <c r="H174" s="50">
        <v>10</v>
      </c>
      <c r="I174" s="50">
        <v>6</v>
      </c>
      <c r="J174" s="50">
        <f t="shared" si="54"/>
        <v>60</v>
      </c>
      <c r="K174" s="25" t="s">
        <v>9</v>
      </c>
      <c r="L174" s="25" t="s">
        <v>9</v>
      </c>
      <c r="M174" s="25" t="s">
        <v>21</v>
      </c>
      <c r="N174" s="25" t="s">
        <v>21</v>
      </c>
      <c r="O174" s="25" t="s">
        <v>21</v>
      </c>
      <c r="P174" s="25" t="s">
        <v>21</v>
      </c>
      <c r="Q174" s="25" t="s">
        <v>21</v>
      </c>
      <c r="R174" s="71">
        <f>S174/8</f>
        <v>34.5</v>
      </c>
      <c r="S174" s="62">
        <v>276</v>
      </c>
      <c r="T174" s="62">
        <v>1134</v>
      </c>
      <c r="U174" s="69">
        <f t="shared" si="52"/>
        <v>0.57499999999999996</v>
      </c>
      <c r="V174" s="69">
        <f t="shared" si="53"/>
        <v>4.5999999999999996</v>
      </c>
    </row>
    <row r="175" spans="1:22" s="8" customFormat="1" x14ac:dyDescent="0.25">
      <c r="A175" s="6" t="s">
        <v>361</v>
      </c>
      <c r="B175" s="25" t="s">
        <v>369</v>
      </c>
      <c r="C175" s="12" t="str">
        <f t="shared" si="50"/>
        <v>RADA: B25</v>
      </c>
      <c r="D175" s="69">
        <f t="shared" si="51"/>
        <v>18.913043478260871</v>
      </c>
      <c r="E175" s="23">
        <f>H175*3.2808399</f>
        <v>37.72965885</v>
      </c>
      <c r="F175" s="23">
        <f>I175*3.2808399</f>
        <v>26.246719200000001</v>
      </c>
      <c r="G175" s="23">
        <f>E175*F175</f>
        <v>990.27976134774497</v>
      </c>
      <c r="H175" s="50">
        <v>11.5</v>
      </c>
      <c r="I175" s="50">
        <v>8</v>
      </c>
      <c r="J175" s="50">
        <f t="shared" si="54"/>
        <v>92</v>
      </c>
      <c r="K175" s="8" t="s">
        <v>21</v>
      </c>
      <c r="L175" s="8" t="s">
        <v>21</v>
      </c>
      <c r="M175" s="8" t="s">
        <v>9</v>
      </c>
      <c r="N175" s="8" t="s">
        <v>21</v>
      </c>
      <c r="O175" s="8" t="s">
        <v>9</v>
      </c>
      <c r="P175" s="8" t="s">
        <v>9</v>
      </c>
      <c r="Q175" s="8" t="s">
        <v>9</v>
      </c>
      <c r="R175" s="62">
        <v>48</v>
      </c>
      <c r="S175" s="62">
        <v>348</v>
      </c>
      <c r="T175" s="71">
        <f>S175*5</f>
        <v>1740</v>
      </c>
      <c r="U175" s="69">
        <f t="shared" si="52"/>
        <v>0.52173913043478259</v>
      </c>
      <c r="V175" s="69">
        <f t="shared" si="53"/>
        <v>3.7826086956521738</v>
      </c>
    </row>
    <row r="176" spans="1:22" s="8" customFormat="1" x14ac:dyDescent="0.25">
      <c r="A176" s="21" t="s">
        <v>331</v>
      </c>
      <c r="B176" s="12" t="s">
        <v>339</v>
      </c>
      <c r="C176" s="12" t="str">
        <f t="shared" si="50"/>
        <v>Pineapple: Studio 79</v>
      </c>
      <c r="D176" s="69">
        <f t="shared" si="51"/>
        <v>18.962962962962962</v>
      </c>
      <c r="E176" s="23">
        <f>H176*3.2808399</f>
        <v>59.055118200000003</v>
      </c>
      <c r="F176" s="23">
        <f>I176*3.2808399</f>
        <v>29.527559100000001</v>
      </c>
      <c r="G176" s="23">
        <f>E176*F176</f>
        <v>1743.7534928079858</v>
      </c>
      <c r="H176" s="37">
        <v>18</v>
      </c>
      <c r="I176" s="37">
        <v>9</v>
      </c>
      <c r="J176" s="37">
        <f t="shared" si="54"/>
        <v>162</v>
      </c>
      <c r="K176" s="12" t="s">
        <v>21</v>
      </c>
      <c r="L176" s="12" t="s">
        <v>21</v>
      </c>
      <c r="M176" s="12" t="s">
        <v>9</v>
      </c>
      <c r="N176" s="12" t="s">
        <v>21</v>
      </c>
      <c r="O176" s="12" t="s">
        <v>9</v>
      </c>
      <c r="P176" s="12" t="s">
        <v>9</v>
      </c>
      <c r="Q176" s="12" t="s">
        <v>9</v>
      </c>
      <c r="R176" s="62">
        <v>76.8</v>
      </c>
      <c r="S176" s="71">
        <f>R176*8</f>
        <v>614.4</v>
      </c>
      <c r="T176" s="71">
        <f>S176*5</f>
        <v>3072</v>
      </c>
      <c r="U176" s="69">
        <f t="shared" si="52"/>
        <v>0.47407407407407404</v>
      </c>
      <c r="V176" s="69">
        <f t="shared" si="53"/>
        <v>3.7925925925925923</v>
      </c>
    </row>
    <row r="177" spans="1:22" s="8" customFormat="1" x14ac:dyDescent="0.25">
      <c r="A177" s="21" t="s">
        <v>148</v>
      </c>
      <c r="B177" s="21" t="s">
        <v>137</v>
      </c>
      <c r="C177" s="12" t="str">
        <f t="shared" si="50"/>
        <v>Dragon Hall: Main Hall</v>
      </c>
      <c r="D177" s="69">
        <f t="shared" si="51"/>
        <v>19.149831649831651</v>
      </c>
      <c r="E177" s="12">
        <v>43.3</v>
      </c>
      <c r="F177" s="12">
        <v>29.5</v>
      </c>
      <c r="G177" s="17">
        <f>E177*F177</f>
        <v>1277.3499999999999</v>
      </c>
      <c r="H177" s="37">
        <v>13.2</v>
      </c>
      <c r="I177" s="37">
        <v>9</v>
      </c>
      <c r="J177" s="37">
        <f t="shared" si="54"/>
        <v>118.8</v>
      </c>
      <c r="K177" s="23" t="s">
        <v>9</v>
      </c>
      <c r="L177" s="23" t="s">
        <v>21</v>
      </c>
      <c r="M177" s="23" t="s">
        <v>9</v>
      </c>
      <c r="N177" s="23" t="s">
        <v>21</v>
      </c>
      <c r="O177" s="23" t="s">
        <v>9</v>
      </c>
      <c r="P177" s="23" t="s">
        <v>9</v>
      </c>
      <c r="Q177" s="23" t="s">
        <v>21</v>
      </c>
      <c r="R177" s="71">
        <f>S177/8</f>
        <v>56.875</v>
      </c>
      <c r="S177" s="74">
        <v>455</v>
      </c>
      <c r="T177" s="71">
        <f>S177*5</f>
        <v>2275</v>
      </c>
      <c r="U177" s="69">
        <f t="shared" si="52"/>
        <v>0.47874579124579125</v>
      </c>
      <c r="V177" s="69">
        <f t="shared" si="53"/>
        <v>3.82996632996633</v>
      </c>
    </row>
    <row r="178" spans="1:22" s="8" customFormat="1" x14ac:dyDescent="0.25">
      <c r="A178" s="6" t="s">
        <v>349</v>
      </c>
      <c r="B178" s="25" t="s">
        <v>357</v>
      </c>
      <c r="C178" s="12" t="str">
        <f t="shared" si="50"/>
        <v>Rooms Above: Room 2</v>
      </c>
      <c r="D178" s="69">
        <f t="shared" si="51"/>
        <v>19.2</v>
      </c>
      <c r="E178" s="23">
        <f>H178*3.2808399</f>
        <v>32.808399000000001</v>
      </c>
      <c r="F178" s="23">
        <f>I178*3.2808399</f>
        <v>16.404199500000001</v>
      </c>
      <c r="G178" s="23">
        <f>E178*F178</f>
        <v>538.1955224716005</v>
      </c>
      <c r="H178" s="50">
        <v>10</v>
      </c>
      <c r="I178" s="50">
        <v>5</v>
      </c>
      <c r="J178" s="50">
        <f t="shared" si="54"/>
        <v>50</v>
      </c>
      <c r="K178" s="25" t="s">
        <v>21</v>
      </c>
      <c r="L178" s="25" t="s">
        <v>21</v>
      </c>
      <c r="M178" s="25" t="s">
        <v>21</v>
      </c>
      <c r="N178" s="25" t="s">
        <v>21</v>
      </c>
      <c r="O178" s="25" t="s">
        <v>21</v>
      </c>
      <c r="P178" s="25" t="s">
        <v>21</v>
      </c>
      <c r="Q178" s="25" t="s">
        <v>21</v>
      </c>
      <c r="R178" s="62">
        <v>24</v>
      </c>
      <c r="S178" s="71">
        <f>R178*8</f>
        <v>192</v>
      </c>
      <c r="T178" s="71">
        <f>S178*5</f>
        <v>960</v>
      </c>
      <c r="U178" s="69">
        <f t="shared" si="52"/>
        <v>0.48</v>
      </c>
      <c r="V178" s="69">
        <f t="shared" si="53"/>
        <v>3.84</v>
      </c>
    </row>
    <row r="179" spans="1:22" s="8" customFormat="1" x14ac:dyDescent="0.25">
      <c r="A179" s="12" t="s">
        <v>612</v>
      </c>
      <c r="B179" s="21" t="s">
        <v>101</v>
      </c>
      <c r="C179" s="12" t="str">
        <f t="shared" si="50"/>
        <v>Glasshill Studios: Studio 2</v>
      </c>
      <c r="D179" s="69">
        <f t="shared" si="51"/>
        <v>19.21631000578369</v>
      </c>
      <c r="E179" s="12"/>
      <c r="F179" s="12"/>
      <c r="G179" s="17"/>
      <c r="H179" s="51">
        <v>15.2</v>
      </c>
      <c r="I179" s="51">
        <v>9.1</v>
      </c>
      <c r="J179" s="37">
        <f t="shared" si="54"/>
        <v>138.32</v>
      </c>
      <c r="K179" s="23" t="s">
        <v>9</v>
      </c>
      <c r="L179" s="23" t="s">
        <v>21</v>
      </c>
      <c r="M179" s="23" t="s">
        <v>9</v>
      </c>
      <c r="N179" s="23" t="s">
        <v>21</v>
      </c>
      <c r="O179" s="23" t="s">
        <v>9</v>
      </c>
      <c r="P179" s="23" t="s">
        <v>9</v>
      </c>
      <c r="Q179" s="23" t="s">
        <v>9</v>
      </c>
      <c r="R179" s="71">
        <f>S179/8</f>
        <v>63</v>
      </c>
      <c r="S179" s="62">
        <v>504</v>
      </c>
      <c r="T179" s="62">
        <v>2658</v>
      </c>
      <c r="U179" s="69">
        <f t="shared" si="52"/>
        <v>0.45546558704453444</v>
      </c>
      <c r="V179" s="69">
        <f t="shared" si="53"/>
        <v>3.6437246963562755</v>
      </c>
    </row>
    <row r="180" spans="1:22" s="8" customFormat="1" x14ac:dyDescent="0.25">
      <c r="A180" s="6" t="s">
        <v>416</v>
      </c>
      <c r="B180" s="25" t="s">
        <v>65</v>
      </c>
      <c r="C180" s="12" t="str">
        <f t="shared" si="50"/>
        <v>Half Moon Young People's Theatre: Red Room</v>
      </c>
      <c r="D180" s="69">
        <f t="shared" si="51"/>
        <v>19.238168526356294</v>
      </c>
      <c r="E180" s="13">
        <f t="shared" ref="E180:F187" si="55">H180*3.2808399</f>
        <v>14.829396348</v>
      </c>
      <c r="F180" s="13">
        <f t="shared" si="55"/>
        <v>18.864829425</v>
      </c>
      <c r="G180" s="14">
        <f t="shared" ref="G180:G187" si="56">E180*F180</f>
        <v>279.75403258073794</v>
      </c>
      <c r="H180" s="50">
        <v>4.5199999999999996</v>
      </c>
      <c r="I180" s="50">
        <v>5.75</v>
      </c>
      <c r="J180" s="50">
        <f t="shared" si="54"/>
        <v>25.99</v>
      </c>
      <c r="K180" s="8" t="s">
        <v>21</v>
      </c>
      <c r="L180" s="8" t="s">
        <v>21</v>
      </c>
      <c r="M180" s="8" t="s">
        <v>21</v>
      </c>
      <c r="N180" s="8" t="s">
        <v>21</v>
      </c>
      <c r="O180" s="8" t="s">
        <v>21</v>
      </c>
      <c r="P180" s="8" t="s">
        <v>21</v>
      </c>
      <c r="Q180" s="8" t="s">
        <v>21</v>
      </c>
      <c r="R180" s="73">
        <f>S180/8</f>
        <v>12.5</v>
      </c>
      <c r="S180" s="62">
        <v>100</v>
      </c>
      <c r="T180" s="73">
        <f>S180*5</f>
        <v>500</v>
      </c>
      <c r="U180" s="69">
        <f t="shared" si="52"/>
        <v>0.4809542131589073</v>
      </c>
      <c r="V180" s="69">
        <f t="shared" si="53"/>
        <v>3.8476337052712584</v>
      </c>
    </row>
    <row r="181" spans="1:22" s="8" customFormat="1" x14ac:dyDescent="0.25">
      <c r="A181" s="6" t="s">
        <v>702</v>
      </c>
      <c r="B181" s="25" t="s">
        <v>709</v>
      </c>
      <c r="C181" s="12" t="str">
        <f t="shared" si="50"/>
        <v>Rooms at the Arts: Pigeon Loft</v>
      </c>
      <c r="D181" s="69">
        <f t="shared" si="51"/>
        <v>19.315895372233403</v>
      </c>
      <c r="E181" s="23">
        <f t="shared" si="55"/>
        <v>22.965879300000001</v>
      </c>
      <c r="F181" s="23">
        <f t="shared" si="55"/>
        <v>34.940944935000005</v>
      </c>
      <c r="G181" s="23">
        <f t="shared" si="56"/>
        <v>802.44952400515649</v>
      </c>
      <c r="H181" s="50">
        <v>7</v>
      </c>
      <c r="I181" s="50">
        <v>10.65</v>
      </c>
      <c r="J181" s="50">
        <f t="shared" si="54"/>
        <v>74.55</v>
      </c>
      <c r="K181" s="25" t="s">
        <v>21</v>
      </c>
      <c r="L181" s="25" t="s">
        <v>21</v>
      </c>
      <c r="M181" s="25" t="s">
        <v>21</v>
      </c>
      <c r="N181" s="25" t="s">
        <v>21</v>
      </c>
      <c r="O181" s="25" t="s">
        <v>21</v>
      </c>
      <c r="P181" s="25" t="s">
        <v>21</v>
      </c>
      <c r="Q181" s="25" t="s">
        <v>21</v>
      </c>
      <c r="R181" s="62">
        <f>30*1.2</f>
        <v>36</v>
      </c>
      <c r="S181" s="71">
        <f>R181*8</f>
        <v>288</v>
      </c>
      <c r="T181" s="62">
        <f>1200*1.2</f>
        <v>1440</v>
      </c>
      <c r="U181" s="69">
        <f t="shared" si="52"/>
        <v>0.48289738430583501</v>
      </c>
      <c r="V181" s="69">
        <f t="shared" si="53"/>
        <v>3.8631790744466801</v>
      </c>
    </row>
    <row r="182" spans="1:22" s="8" customFormat="1" x14ac:dyDescent="0.25">
      <c r="A182" s="21" t="s">
        <v>60</v>
      </c>
      <c r="B182" s="21" t="s">
        <v>66</v>
      </c>
      <c r="C182" s="12" t="str">
        <f t="shared" si="50"/>
        <v>The Albany: Blue Room</v>
      </c>
      <c r="D182" s="69">
        <f t="shared" si="51"/>
        <v>19.375</v>
      </c>
      <c r="E182" s="23">
        <f t="shared" si="55"/>
        <v>26.246719200000001</v>
      </c>
      <c r="F182" s="23">
        <f t="shared" si="55"/>
        <v>16.404199500000001</v>
      </c>
      <c r="G182" s="23">
        <f t="shared" si="56"/>
        <v>430.55641797728043</v>
      </c>
      <c r="H182" s="51">
        <v>8</v>
      </c>
      <c r="I182" s="51">
        <v>5</v>
      </c>
      <c r="J182" s="51">
        <f t="shared" si="54"/>
        <v>40</v>
      </c>
      <c r="K182" s="21" t="s">
        <v>9</v>
      </c>
      <c r="L182" s="21" t="s">
        <v>9</v>
      </c>
      <c r="M182" s="21" t="s">
        <v>21</v>
      </c>
      <c r="N182" s="21" t="s">
        <v>21</v>
      </c>
      <c r="O182" s="21" t="s">
        <v>21</v>
      </c>
      <c r="P182" s="21" t="s">
        <v>21</v>
      </c>
      <c r="Q182" s="21" t="s">
        <v>21</v>
      </c>
      <c r="R182" s="74">
        <v>22.5</v>
      </c>
      <c r="S182" s="74">
        <v>155</v>
      </c>
      <c r="T182" s="71">
        <f>S182*5</f>
        <v>775</v>
      </c>
      <c r="U182" s="69">
        <f t="shared" si="52"/>
        <v>0.5625</v>
      </c>
      <c r="V182" s="69">
        <f t="shared" si="53"/>
        <v>3.875</v>
      </c>
    </row>
    <row r="183" spans="1:22" s="8" customFormat="1" x14ac:dyDescent="0.25">
      <c r="A183" s="21" t="s">
        <v>60</v>
      </c>
      <c r="B183" s="21" t="s">
        <v>67</v>
      </c>
      <c r="C183" s="12" t="str">
        <f t="shared" si="50"/>
        <v>The Albany: Orange Room</v>
      </c>
      <c r="D183" s="69">
        <f t="shared" si="51"/>
        <v>19.375</v>
      </c>
      <c r="E183" s="23">
        <f t="shared" si="55"/>
        <v>26.246719200000001</v>
      </c>
      <c r="F183" s="23">
        <f t="shared" si="55"/>
        <v>16.404199500000001</v>
      </c>
      <c r="G183" s="23">
        <f t="shared" si="56"/>
        <v>430.55641797728043</v>
      </c>
      <c r="H183" s="51">
        <v>8</v>
      </c>
      <c r="I183" s="51">
        <v>5</v>
      </c>
      <c r="J183" s="51">
        <f t="shared" si="54"/>
        <v>40</v>
      </c>
      <c r="K183" s="21" t="s">
        <v>9</v>
      </c>
      <c r="L183" s="21" t="s">
        <v>9</v>
      </c>
      <c r="M183" s="21" t="s">
        <v>21</v>
      </c>
      <c r="N183" s="21" t="s">
        <v>21</v>
      </c>
      <c r="O183" s="21" t="s">
        <v>21</v>
      </c>
      <c r="P183" s="21" t="s">
        <v>21</v>
      </c>
      <c r="Q183" s="21" t="s">
        <v>21</v>
      </c>
      <c r="R183" s="74">
        <v>22.5</v>
      </c>
      <c r="S183" s="74">
        <v>155</v>
      </c>
      <c r="T183" s="71">
        <f>S183*5</f>
        <v>775</v>
      </c>
      <c r="U183" s="69">
        <f t="shared" si="52"/>
        <v>0.5625</v>
      </c>
      <c r="V183" s="69">
        <f t="shared" si="53"/>
        <v>3.875</v>
      </c>
    </row>
    <row r="184" spans="1:22" s="8" customFormat="1" x14ac:dyDescent="0.25">
      <c r="A184" s="6" t="s">
        <v>702</v>
      </c>
      <c r="B184" s="25" t="s">
        <v>708</v>
      </c>
      <c r="C184" s="12" t="str">
        <f t="shared" si="50"/>
        <v>Rooms at the Arts: Front Room</v>
      </c>
      <c r="D184" s="69">
        <f t="shared" si="51"/>
        <v>19.377497880586169</v>
      </c>
      <c r="E184" s="23">
        <f t="shared" si="55"/>
        <v>35.334645723000001</v>
      </c>
      <c r="F184" s="23">
        <f t="shared" si="55"/>
        <v>22.637795310000001</v>
      </c>
      <c r="G184" s="23">
        <f t="shared" si="56"/>
        <v>799.89847722864101</v>
      </c>
      <c r="H184" s="50">
        <v>10.77</v>
      </c>
      <c r="I184" s="50">
        <v>6.9</v>
      </c>
      <c r="J184" s="50">
        <f t="shared" si="54"/>
        <v>74.313000000000002</v>
      </c>
      <c r="K184" s="25" t="s">
        <v>21</v>
      </c>
      <c r="L184" s="25" t="s">
        <v>21</v>
      </c>
      <c r="M184" s="25" t="s">
        <v>21</v>
      </c>
      <c r="N184" s="25" t="s">
        <v>21</v>
      </c>
      <c r="O184" s="25" t="s">
        <v>21</v>
      </c>
      <c r="P184" s="25" t="s">
        <v>21</v>
      </c>
      <c r="Q184" s="25" t="s">
        <v>21</v>
      </c>
      <c r="R184" s="62">
        <f>30*1.2</f>
        <v>36</v>
      </c>
      <c r="S184" s="71">
        <f>R184*8</f>
        <v>288</v>
      </c>
      <c r="T184" s="62">
        <f>1200*1.2</f>
        <v>1440</v>
      </c>
      <c r="U184" s="69">
        <f t="shared" si="52"/>
        <v>0.48443744701465424</v>
      </c>
      <c r="V184" s="69">
        <f t="shared" si="53"/>
        <v>3.8754995761172339</v>
      </c>
    </row>
    <row r="185" spans="1:22" s="83" customFormat="1" x14ac:dyDescent="0.25">
      <c r="A185" s="6" t="s">
        <v>361</v>
      </c>
      <c r="B185" s="25" t="s">
        <v>370</v>
      </c>
      <c r="C185" s="12" t="str">
        <f t="shared" si="50"/>
        <v>RADA: Max Rayne</v>
      </c>
      <c r="D185" s="69">
        <f t="shared" si="51"/>
        <v>19.555555555555557</v>
      </c>
      <c r="E185" s="23">
        <f t="shared" si="55"/>
        <v>41.010498750000004</v>
      </c>
      <c r="F185" s="23">
        <f t="shared" si="55"/>
        <v>17.716535460000003</v>
      </c>
      <c r="G185" s="23">
        <f t="shared" si="56"/>
        <v>726.56395533666091</v>
      </c>
      <c r="H185" s="50">
        <v>12.5</v>
      </c>
      <c r="I185" s="50">
        <v>5.4</v>
      </c>
      <c r="J185" s="50">
        <f t="shared" si="54"/>
        <v>67.5</v>
      </c>
      <c r="K185" s="8" t="s">
        <v>21</v>
      </c>
      <c r="L185" s="8" t="s">
        <v>21</v>
      </c>
      <c r="M185" s="8" t="s">
        <v>9</v>
      </c>
      <c r="N185" s="8" t="s">
        <v>21</v>
      </c>
      <c r="O185" s="8" t="s">
        <v>9</v>
      </c>
      <c r="P185" s="8" t="s">
        <v>9</v>
      </c>
      <c r="Q185" s="8" t="s">
        <v>21</v>
      </c>
      <c r="R185" s="62">
        <v>36</v>
      </c>
      <c r="S185" s="62">
        <v>264</v>
      </c>
      <c r="T185" s="71">
        <f t="shared" ref="T185:T195" si="57">S185*5</f>
        <v>1320</v>
      </c>
      <c r="U185" s="69">
        <f t="shared" si="52"/>
        <v>0.53333333333333333</v>
      </c>
      <c r="V185" s="69">
        <f t="shared" si="53"/>
        <v>3.911111111111111</v>
      </c>
    </row>
    <row r="186" spans="1:22" s="8" customFormat="1" x14ac:dyDescent="0.25">
      <c r="A186" s="21" t="s">
        <v>331</v>
      </c>
      <c r="B186" s="12" t="s">
        <v>100</v>
      </c>
      <c r="C186" s="12" t="str">
        <f t="shared" si="50"/>
        <v>Pineapple: Studio 1</v>
      </c>
      <c r="D186" s="69">
        <f t="shared" si="51"/>
        <v>19.636363636363637</v>
      </c>
      <c r="E186" s="23">
        <f t="shared" si="55"/>
        <v>32.808399000000001</v>
      </c>
      <c r="F186" s="23">
        <f t="shared" si="55"/>
        <v>36.089238899999998</v>
      </c>
      <c r="G186" s="23">
        <f t="shared" si="56"/>
        <v>1184.030149437521</v>
      </c>
      <c r="H186" s="37">
        <v>10</v>
      </c>
      <c r="I186" s="37">
        <v>11</v>
      </c>
      <c r="J186" s="37">
        <f t="shared" si="54"/>
        <v>110</v>
      </c>
      <c r="K186" s="12" t="s">
        <v>21</v>
      </c>
      <c r="L186" s="12" t="s">
        <v>21</v>
      </c>
      <c r="M186" s="12" t="s">
        <v>9</v>
      </c>
      <c r="N186" s="12" t="s">
        <v>21</v>
      </c>
      <c r="O186" s="12" t="s">
        <v>9</v>
      </c>
      <c r="P186" s="12" t="s">
        <v>9</v>
      </c>
      <c r="Q186" s="12" t="s">
        <v>9</v>
      </c>
      <c r="R186" s="62">
        <v>54</v>
      </c>
      <c r="S186" s="71">
        <f>R186*8</f>
        <v>432</v>
      </c>
      <c r="T186" s="71">
        <f t="shared" si="57"/>
        <v>2160</v>
      </c>
      <c r="U186" s="69">
        <f t="shared" si="52"/>
        <v>0.49090909090909091</v>
      </c>
      <c r="V186" s="69">
        <f t="shared" si="53"/>
        <v>3.9272727272727272</v>
      </c>
    </row>
    <row r="187" spans="1:22" s="45" customFormat="1" x14ac:dyDescent="0.25">
      <c r="A187" s="6" t="s">
        <v>361</v>
      </c>
      <c r="B187" s="25" t="s">
        <v>336</v>
      </c>
      <c r="C187" s="12" t="str">
        <f t="shared" si="50"/>
        <v>RADA: Studio 7</v>
      </c>
      <c r="D187" s="69">
        <f t="shared" si="51"/>
        <v>19.821428571428573</v>
      </c>
      <c r="E187" s="23">
        <f t="shared" si="55"/>
        <v>22.965879300000001</v>
      </c>
      <c r="F187" s="23">
        <f t="shared" si="55"/>
        <v>26.246719200000001</v>
      </c>
      <c r="G187" s="23">
        <f t="shared" si="56"/>
        <v>602.77898516819266</v>
      </c>
      <c r="H187" s="50">
        <v>7</v>
      </c>
      <c r="I187" s="50">
        <v>8</v>
      </c>
      <c r="J187" s="50">
        <f t="shared" si="54"/>
        <v>56</v>
      </c>
      <c r="K187" s="8" t="s">
        <v>21</v>
      </c>
      <c r="L187" s="8" t="s">
        <v>21</v>
      </c>
      <c r="M187" s="8" t="s">
        <v>21</v>
      </c>
      <c r="N187" s="8" t="s">
        <v>21</v>
      </c>
      <c r="O187" s="8" t="s">
        <v>21</v>
      </c>
      <c r="P187" s="8" t="s">
        <v>21</v>
      </c>
      <c r="Q187" s="8" t="s">
        <v>21</v>
      </c>
      <c r="R187" s="62">
        <v>30</v>
      </c>
      <c r="S187" s="62">
        <v>222</v>
      </c>
      <c r="T187" s="71">
        <f t="shared" si="57"/>
        <v>1110</v>
      </c>
      <c r="U187" s="69">
        <f t="shared" si="52"/>
        <v>0.5357142857142857</v>
      </c>
      <c r="V187" s="69">
        <f t="shared" si="53"/>
        <v>3.9642857142857144</v>
      </c>
    </row>
    <row r="188" spans="1:22" s="8" customFormat="1" x14ac:dyDescent="0.25">
      <c r="A188" s="16" t="s">
        <v>742</v>
      </c>
      <c r="B188" s="25" t="s">
        <v>107</v>
      </c>
      <c r="C188" s="12" t="str">
        <f t="shared" si="50"/>
        <v>St Andrew's Church: Upper Hall</v>
      </c>
      <c r="D188" s="69">
        <f t="shared" si="51"/>
        <v>19.911111111111111</v>
      </c>
      <c r="E188" s="25"/>
      <c r="F188" s="25"/>
      <c r="G188" s="23"/>
      <c r="H188" s="51">
        <v>7.5</v>
      </c>
      <c r="I188" s="51">
        <v>7.5</v>
      </c>
      <c r="J188" s="52">
        <f t="shared" si="54"/>
        <v>56.25</v>
      </c>
      <c r="K188" s="25" t="s">
        <v>9</v>
      </c>
      <c r="L188" s="25" t="s">
        <v>9</v>
      </c>
      <c r="M188" s="25" t="s">
        <v>9</v>
      </c>
      <c r="N188" s="25" t="s">
        <v>21</v>
      </c>
      <c r="O188" s="25" t="s">
        <v>21</v>
      </c>
      <c r="P188" s="25" t="s">
        <v>9</v>
      </c>
      <c r="Q188" s="25" t="s">
        <v>21</v>
      </c>
      <c r="R188" s="71">
        <f>S188/8</f>
        <v>28</v>
      </c>
      <c r="S188" s="62">
        <v>224</v>
      </c>
      <c r="T188" s="71">
        <f t="shared" si="57"/>
        <v>1120</v>
      </c>
      <c r="U188" s="69">
        <f t="shared" si="52"/>
        <v>0.49777777777777776</v>
      </c>
      <c r="V188" s="69">
        <f t="shared" si="53"/>
        <v>3.9822222222222221</v>
      </c>
    </row>
    <row r="189" spans="1:22" s="8" customFormat="1" x14ac:dyDescent="0.25">
      <c r="A189" s="16" t="s">
        <v>742</v>
      </c>
      <c r="B189" s="25" t="s">
        <v>108</v>
      </c>
      <c r="C189" s="12" t="str">
        <f t="shared" si="50"/>
        <v>St Andrew's Church: Lower Hall</v>
      </c>
      <c r="D189" s="69">
        <f t="shared" si="51"/>
        <v>19.911111111111111</v>
      </c>
      <c r="G189" s="23"/>
      <c r="H189" s="51">
        <v>7.5</v>
      </c>
      <c r="I189" s="51">
        <v>7.5</v>
      </c>
      <c r="J189" s="52">
        <f t="shared" si="54"/>
        <v>56.25</v>
      </c>
      <c r="K189" s="8" t="s">
        <v>9</v>
      </c>
      <c r="L189" s="8" t="s">
        <v>9</v>
      </c>
      <c r="M189" s="8" t="s">
        <v>9</v>
      </c>
      <c r="N189" s="8" t="s">
        <v>21</v>
      </c>
      <c r="O189" s="8" t="s">
        <v>21</v>
      </c>
      <c r="P189" s="8" t="s">
        <v>9</v>
      </c>
      <c r="Q189" s="8" t="s">
        <v>21</v>
      </c>
      <c r="R189" s="71">
        <f>S189/8</f>
        <v>28</v>
      </c>
      <c r="S189" s="62">
        <v>224</v>
      </c>
      <c r="T189" s="71">
        <f t="shared" si="57"/>
        <v>1120</v>
      </c>
      <c r="U189" s="69">
        <f t="shared" si="52"/>
        <v>0.49777777777777776</v>
      </c>
      <c r="V189" s="69">
        <f t="shared" si="53"/>
        <v>3.9822222222222221</v>
      </c>
    </row>
    <row r="190" spans="1:22" s="8" customFormat="1" x14ac:dyDescent="0.25">
      <c r="A190" s="21" t="s">
        <v>60</v>
      </c>
      <c r="B190" s="21" t="s">
        <v>70</v>
      </c>
      <c r="C190" s="12" t="str">
        <f t="shared" si="50"/>
        <v>The Albany: Studio</v>
      </c>
      <c r="D190" s="69">
        <f t="shared" si="51"/>
        <v>20.108695652173914</v>
      </c>
      <c r="E190" s="23" t="s">
        <v>42</v>
      </c>
      <c r="F190" s="23" t="s">
        <v>42</v>
      </c>
      <c r="G190" s="23" t="s">
        <v>42</v>
      </c>
      <c r="H190" s="51" t="s">
        <v>42</v>
      </c>
      <c r="I190" s="51" t="s">
        <v>42</v>
      </c>
      <c r="J190" s="51">
        <v>46</v>
      </c>
      <c r="K190" s="21"/>
      <c r="L190" s="21"/>
      <c r="M190" s="21" t="s">
        <v>9</v>
      </c>
      <c r="N190" s="21" t="s">
        <v>9</v>
      </c>
      <c r="O190" s="21" t="s">
        <v>21</v>
      </c>
      <c r="P190" s="21" t="s">
        <v>21</v>
      </c>
      <c r="Q190" s="21" t="s">
        <v>21</v>
      </c>
      <c r="R190" s="74">
        <v>27</v>
      </c>
      <c r="S190" s="74">
        <v>185</v>
      </c>
      <c r="T190" s="71">
        <f t="shared" si="57"/>
        <v>925</v>
      </c>
      <c r="U190" s="69">
        <f t="shared" si="52"/>
        <v>0.58695652173913049</v>
      </c>
      <c r="V190" s="69">
        <f t="shared" si="53"/>
        <v>4.0217391304347823</v>
      </c>
    </row>
    <row r="191" spans="1:22" s="8" customFormat="1" x14ac:dyDescent="0.25">
      <c r="A191" s="6" t="s">
        <v>361</v>
      </c>
      <c r="B191" s="25" t="s">
        <v>381</v>
      </c>
      <c r="C191" s="12" t="str">
        <f t="shared" si="50"/>
        <v>RADA: Jerwood Vanburgh</v>
      </c>
      <c r="D191" s="69">
        <f t="shared" si="51"/>
        <v>20.173913043478262</v>
      </c>
      <c r="E191" s="23">
        <f>H191*3.2808399</f>
        <v>37.72965885</v>
      </c>
      <c r="F191" s="23">
        <f>I191*3.2808399</f>
        <v>24.606299249999999</v>
      </c>
      <c r="G191" s="23">
        <f>E191*F191</f>
        <v>928.38727626351078</v>
      </c>
      <c r="H191" s="50">
        <v>11.5</v>
      </c>
      <c r="I191" s="50">
        <v>7.5</v>
      </c>
      <c r="J191" s="50">
        <f t="shared" ref="J191:J222" si="58">H191*I191</f>
        <v>86.25</v>
      </c>
      <c r="K191" s="8" t="s">
        <v>21</v>
      </c>
      <c r="L191" s="8" t="s">
        <v>21</v>
      </c>
      <c r="M191" s="8" t="s">
        <v>9</v>
      </c>
      <c r="N191" s="8" t="s">
        <v>21</v>
      </c>
      <c r="O191" s="8" t="s">
        <v>9</v>
      </c>
      <c r="P191" s="8" t="s">
        <v>9</v>
      </c>
      <c r="Q191" s="8" t="s">
        <v>21</v>
      </c>
      <c r="R191" s="62">
        <v>48</v>
      </c>
      <c r="S191" s="62">
        <v>348</v>
      </c>
      <c r="T191" s="71">
        <f t="shared" si="57"/>
        <v>1740</v>
      </c>
      <c r="U191" s="69">
        <f t="shared" si="52"/>
        <v>0.55652173913043479</v>
      </c>
      <c r="V191" s="69">
        <f t="shared" si="53"/>
        <v>4.034782608695652</v>
      </c>
    </row>
    <row r="192" spans="1:22" s="8" customFormat="1" x14ac:dyDescent="0.25">
      <c r="A192" s="12" t="s">
        <v>44</v>
      </c>
      <c r="B192" s="12" t="s">
        <v>51</v>
      </c>
      <c r="C192" s="12" t="str">
        <f t="shared" si="50"/>
        <v>Actors Centre: Patricia Lawrence Room</v>
      </c>
      <c r="D192" s="69">
        <f t="shared" si="51"/>
        <v>20.277341705913134</v>
      </c>
      <c r="E192" s="12">
        <v>30</v>
      </c>
      <c r="F192" s="12">
        <v>14</v>
      </c>
      <c r="G192" s="17">
        <f>E192*F192</f>
        <v>420</v>
      </c>
      <c r="H192" s="37">
        <v>9.1</v>
      </c>
      <c r="I192" s="37">
        <v>4.2</v>
      </c>
      <c r="J192" s="37">
        <f t="shared" si="58"/>
        <v>38.22</v>
      </c>
      <c r="K192" s="12" t="s">
        <v>9</v>
      </c>
      <c r="L192" s="12" t="s">
        <v>21</v>
      </c>
      <c r="M192" s="12" t="s">
        <v>21</v>
      </c>
      <c r="N192" s="12" t="s">
        <v>21</v>
      </c>
      <c r="O192" s="12" t="s">
        <v>21</v>
      </c>
      <c r="P192" s="12" t="s">
        <v>21</v>
      </c>
      <c r="Q192" s="12" t="s">
        <v>21</v>
      </c>
      <c r="R192" s="74">
        <v>24.5</v>
      </c>
      <c r="S192" s="74">
        <v>155</v>
      </c>
      <c r="T192" s="73">
        <f t="shared" si="57"/>
        <v>775</v>
      </c>
      <c r="U192" s="69">
        <f t="shared" si="52"/>
        <v>0.64102564102564108</v>
      </c>
      <c r="V192" s="69">
        <f t="shared" si="53"/>
        <v>4.0554683411826273</v>
      </c>
    </row>
    <row r="193" spans="1:22" s="8" customFormat="1" x14ac:dyDescent="0.25">
      <c r="A193" s="6" t="s">
        <v>361</v>
      </c>
      <c r="B193" s="25" t="s">
        <v>367</v>
      </c>
      <c r="C193" s="12" t="str">
        <f t="shared" si="50"/>
        <v>RADA: Max Reinhart</v>
      </c>
      <c r="D193" s="69">
        <f t="shared" si="51"/>
        <v>20.471464019851116</v>
      </c>
      <c r="E193" s="23">
        <f t="shared" ref="E193:F195" si="59">H193*3.2808399</f>
        <v>40.68241476</v>
      </c>
      <c r="F193" s="23">
        <f t="shared" si="59"/>
        <v>17.06036748</v>
      </c>
      <c r="G193" s="23">
        <f>E193*F193</f>
        <v>694.05694577937606</v>
      </c>
      <c r="H193" s="50">
        <v>12.4</v>
      </c>
      <c r="I193" s="50">
        <v>5.2</v>
      </c>
      <c r="J193" s="50">
        <f t="shared" si="58"/>
        <v>64.48</v>
      </c>
      <c r="K193" s="25" t="s">
        <v>21</v>
      </c>
      <c r="L193" s="8" t="s">
        <v>21</v>
      </c>
      <c r="M193" s="8" t="s">
        <v>9</v>
      </c>
      <c r="N193" s="8" t="s">
        <v>21</v>
      </c>
      <c r="O193" s="8" t="s">
        <v>9</v>
      </c>
      <c r="P193" s="8" t="s">
        <v>9</v>
      </c>
      <c r="Q193" s="8" t="s">
        <v>21</v>
      </c>
      <c r="R193" s="62">
        <v>36</v>
      </c>
      <c r="S193" s="62">
        <v>264</v>
      </c>
      <c r="T193" s="71">
        <f t="shared" si="57"/>
        <v>1320</v>
      </c>
      <c r="U193" s="69">
        <f t="shared" si="52"/>
        <v>0.55831265508684857</v>
      </c>
      <c r="V193" s="69">
        <f t="shared" si="53"/>
        <v>4.0942928039702231</v>
      </c>
    </row>
    <row r="194" spans="1:22" s="8" customFormat="1" x14ac:dyDescent="0.25">
      <c r="A194" s="6" t="s">
        <v>361</v>
      </c>
      <c r="B194" s="25" t="s">
        <v>373</v>
      </c>
      <c r="C194" s="12" t="str">
        <f t="shared" si="50"/>
        <v>RADA: Fanny Kemble</v>
      </c>
      <c r="D194" s="69">
        <f t="shared" si="51"/>
        <v>20.544427324088339</v>
      </c>
      <c r="E194" s="23">
        <f t="shared" si="59"/>
        <v>32.480315010000005</v>
      </c>
      <c r="F194" s="23">
        <f t="shared" si="59"/>
        <v>19.356955410000001</v>
      </c>
      <c r="G194" s="23">
        <f>E194*F194</f>
        <v>628.72000935132382</v>
      </c>
      <c r="H194" s="50">
        <v>9.9</v>
      </c>
      <c r="I194" s="50">
        <v>5.9</v>
      </c>
      <c r="J194" s="50">
        <f t="shared" si="58"/>
        <v>58.410000000000004</v>
      </c>
      <c r="K194" s="8" t="s">
        <v>21</v>
      </c>
      <c r="L194" s="8" t="s">
        <v>21</v>
      </c>
      <c r="M194" s="8" t="s">
        <v>9</v>
      </c>
      <c r="N194" s="8" t="s">
        <v>21</v>
      </c>
      <c r="O194" s="8" t="s">
        <v>9</v>
      </c>
      <c r="P194" s="8" t="s">
        <v>9</v>
      </c>
      <c r="Q194" s="8" t="s">
        <v>21</v>
      </c>
      <c r="R194" s="62">
        <v>32.4</v>
      </c>
      <c r="S194" s="62">
        <v>240</v>
      </c>
      <c r="T194" s="71">
        <f t="shared" si="57"/>
        <v>1200</v>
      </c>
      <c r="U194" s="69">
        <f t="shared" si="52"/>
        <v>0.55469953775038516</v>
      </c>
      <c r="V194" s="69">
        <f t="shared" si="53"/>
        <v>4.1088854648176678</v>
      </c>
    </row>
    <row r="195" spans="1:22" s="8" customFormat="1" x14ac:dyDescent="0.25">
      <c r="A195" s="6" t="s">
        <v>361</v>
      </c>
      <c r="B195" s="25" t="s">
        <v>101</v>
      </c>
      <c r="C195" s="12" t="str">
        <f t="shared" si="50"/>
        <v>RADA: Studio 2</v>
      </c>
      <c r="D195" s="69">
        <f t="shared" si="51"/>
        <v>20.833333333333332</v>
      </c>
      <c r="E195" s="23">
        <f t="shared" si="59"/>
        <v>26.246719200000001</v>
      </c>
      <c r="F195" s="23">
        <f t="shared" si="59"/>
        <v>29.527559100000001</v>
      </c>
      <c r="G195" s="23">
        <f>E195*F195</f>
        <v>775.00155235910483</v>
      </c>
      <c r="H195" s="50">
        <v>8</v>
      </c>
      <c r="I195" s="50">
        <v>9</v>
      </c>
      <c r="J195" s="50">
        <f t="shared" si="58"/>
        <v>72</v>
      </c>
      <c r="K195" s="8" t="s">
        <v>21</v>
      </c>
      <c r="L195" s="8" t="s">
        <v>21</v>
      </c>
      <c r="M195" s="8" t="s">
        <v>21</v>
      </c>
      <c r="N195" s="8" t="s">
        <v>21</v>
      </c>
      <c r="O195" s="8" t="s">
        <v>21</v>
      </c>
      <c r="P195" s="8" t="s">
        <v>9</v>
      </c>
      <c r="Q195" s="8" t="s">
        <v>9</v>
      </c>
      <c r="R195" s="62">
        <v>42</v>
      </c>
      <c r="S195" s="62">
        <v>300</v>
      </c>
      <c r="T195" s="71">
        <f t="shared" si="57"/>
        <v>1500</v>
      </c>
      <c r="U195" s="69">
        <f t="shared" si="52"/>
        <v>0.58333333333333337</v>
      </c>
      <c r="V195" s="69">
        <f t="shared" si="53"/>
        <v>4.166666666666667</v>
      </c>
    </row>
    <row r="196" spans="1:22" s="8" customFormat="1" x14ac:dyDescent="0.25">
      <c r="A196" s="12" t="s">
        <v>612</v>
      </c>
      <c r="B196" s="21" t="s">
        <v>100</v>
      </c>
      <c r="C196" s="12" t="str">
        <f t="shared" si="50"/>
        <v>Glasshill Studios: Studio 1</v>
      </c>
      <c r="D196" s="69">
        <f t="shared" si="51"/>
        <v>21.260061919504643</v>
      </c>
      <c r="E196" s="12"/>
      <c r="F196" s="12"/>
      <c r="G196" s="17"/>
      <c r="H196" s="51">
        <v>15.2</v>
      </c>
      <c r="I196" s="51">
        <v>8.5</v>
      </c>
      <c r="J196" s="37">
        <f t="shared" si="58"/>
        <v>129.19999999999999</v>
      </c>
      <c r="K196" s="23" t="s">
        <v>9</v>
      </c>
      <c r="L196" s="23" t="s">
        <v>21</v>
      </c>
      <c r="M196" s="23" t="s">
        <v>9</v>
      </c>
      <c r="N196" s="23" t="s">
        <v>21</v>
      </c>
      <c r="O196" s="23" t="s">
        <v>9</v>
      </c>
      <c r="P196" s="23" t="s">
        <v>9</v>
      </c>
      <c r="Q196" s="23" t="s">
        <v>9</v>
      </c>
      <c r="R196" s="71">
        <f>S196/8</f>
        <v>64.5</v>
      </c>
      <c r="S196" s="62">
        <v>516</v>
      </c>
      <c r="T196" s="62">
        <v>2746.7999999999997</v>
      </c>
      <c r="U196" s="69">
        <f t="shared" si="52"/>
        <v>0.49922600619195051</v>
      </c>
      <c r="V196" s="69">
        <f t="shared" si="53"/>
        <v>3.9938080495356041</v>
      </c>
    </row>
    <row r="197" spans="1:22" s="8" customFormat="1" x14ac:dyDescent="0.25">
      <c r="A197" s="6" t="s">
        <v>443</v>
      </c>
      <c r="B197" s="25" t="s">
        <v>357</v>
      </c>
      <c r="C197" s="12" t="str">
        <f t="shared" si="50"/>
        <v>Raindance Film Festival: Room 2</v>
      </c>
      <c r="D197" s="69">
        <f t="shared" si="51"/>
        <v>21.269053527118043</v>
      </c>
      <c r="E197" s="13">
        <f>H197*3.2808399</f>
        <v>20.34120738</v>
      </c>
      <c r="F197" s="13">
        <f>I197*3.2808399</f>
        <v>29.855643090000001</v>
      </c>
      <c r="G197" s="14">
        <f>E197*F197</f>
        <v>607.29982755695403</v>
      </c>
      <c r="H197" s="50">
        <v>6.2</v>
      </c>
      <c r="I197" s="50">
        <v>9.1</v>
      </c>
      <c r="J197" s="50">
        <f t="shared" si="58"/>
        <v>56.42</v>
      </c>
      <c r="K197" s="8" t="s">
        <v>21</v>
      </c>
      <c r="L197" s="8" t="s">
        <v>21</v>
      </c>
      <c r="M197" s="8" t="s">
        <v>21</v>
      </c>
      <c r="N197" s="8" t="s">
        <v>21</v>
      </c>
      <c r="O197" s="8" t="s">
        <v>21</v>
      </c>
      <c r="P197" s="8" t="s">
        <v>9</v>
      </c>
      <c r="Q197" s="8" t="s">
        <v>21</v>
      </c>
      <c r="R197" s="62">
        <v>30</v>
      </c>
      <c r="S197" s="71">
        <f>R197*8</f>
        <v>240</v>
      </c>
      <c r="T197" s="71">
        <f t="shared" ref="T197:T204" si="60">S197*5</f>
        <v>1200</v>
      </c>
      <c r="U197" s="69">
        <f t="shared" si="52"/>
        <v>0.53172633817795112</v>
      </c>
      <c r="V197" s="69">
        <f t="shared" si="53"/>
        <v>4.253810705423609</v>
      </c>
    </row>
    <row r="198" spans="1:22" s="8" customFormat="1" x14ac:dyDescent="0.25">
      <c r="A198" s="6" t="s">
        <v>690</v>
      </c>
      <c r="B198" s="45" t="s">
        <v>697</v>
      </c>
      <c r="C198" s="28" t="str">
        <f t="shared" si="50"/>
        <v>Red Hedgehog: The Salon</v>
      </c>
      <c r="D198" s="69">
        <f t="shared" si="51"/>
        <v>21.333333333333332</v>
      </c>
      <c r="E198" s="45"/>
      <c r="F198" s="45"/>
      <c r="G198" s="46">
        <f>H198*I198</f>
        <v>37.5</v>
      </c>
      <c r="H198" s="53">
        <v>7.5</v>
      </c>
      <c r="I198" s="53">
        <v>5</v>
      </c>
      <c r="J198" s="53">
        <f t="shared" si="58"/>
        <v>37.5</v>
      </c>
      <c r="K198" s="45" t="s">
        <v>21</v>
      </c>
      <c r="L198" s="45" t="s">
        <v>21</v>
      </c>
      <c r="M198" s="45" t="s">
        <v>21</v>
      </c>
      <c r="N198" s="45" t="s">
        <v>21</v>
      </c>
      <c r="O198" s="45" t="s">
        <v>21</v>
      </c>
      <c r="P198" s="45" t="s">
        <v>21</v>
      </c>
      <c r="Q198" s="45" t="s">
        <v>21</v>
      </c>
      <c r="R198" s="62">
        <v>25</v>
      </c>
      <c r="S198" s="62">
        <v>160</v>
      </c>
      <c r="T198" s="71">
        <f t="shared" si="60"/>
        <v>800</v>
      </c>
      <c r="U198" s="69">
        <f t="shared" si="52"/>
        <v>0.66666666666666663</v>
      </c>
      <c r="V198" s="69">
        <f t="shared" si="53"/>
        <v>4.2666666666666666</v>
      </c>
    </row>
    <row r="199" spans="1:22" s="8" customFormat="1" x14ac:dyDescent="0.25">
      <c r="A199" s="21" t="s">
        <v>60</v>
      </c>
      <c r="B199" s="21" t="s">
        <v>68</v>
      </c>
      <c r="C199" s="12" t="str">
        <f t="shared" si="50"/>
        <v>The Albany: Yellow Room</v>
      </c>
      <c r="D199" s="69">
        <f t="shared" si="51"/>
        <v>21.487603305785125</v>
      </c>
      <c r="E199" s="23">
        <f>H199*3.2808399</f>
        <v>18.044619449999999</v>
      </c>
      <c r="F199" s="23">
        <f>I199*3.2808399</f>
        <v>18.044619449999999</v>
      </c>
      <c r="G199" s="23">
        <f t="shared" ref="G199:G214" si="61">E199*F199</f>
        <v>325.60829109531829</v>
      </c>
      <c r="H199" s="51">
        <v>5.5</v>
      </c>
      <c r="I199" s="51">
        <v>5.5</v>
      </c>
      <c r="J199" s="51">
        <f t="shared" si="58"/>
        <v>30.25</v>
      </c>
      <c r="K199" s="21" t="s">
        <v>9</v>
      </c>
      <c r="L199" s="21" t="s">
        <v>9</v>
      </c>
      <c r="M199" s="21" t="s">
        <v>21</v>
      </c>
      <c r="N199" s="21" t="s">
        <v>21</v>
      </c>
      <c r="O199" s="21" t="s">
        <v>21</v>
      </c>
      <c r="P199" s="21" t="s">
        <v>21</v>
      </c>
      <c r="Q199" s="21" t="s">
        <v>21</v>
      </c>
      <c r="R199" s="74">
        <v>19</v>
      </c>
      <c r="S199" s="74">
        <v>130</v>
      </c>
      <c r="T199" s="71">
        <f t="shared" si="60"/>
        <v>650</v>
      </c>
      <c r="U199" s="69">
        <f t="shared" si="52"/>
        <v>0.62809917355371903</v>
      </c>
      <c r="V199" s="69">
        <f t="shared" si="53"/>
        <v>4.2975206611570247</v>
      </c>
    </row>
    <row r="200" spans="1:22" s="8" customFormat="1" x14ac:dyDescent="0.25">
      <c r="A200" s="37" t="s">
        <v>44</v>
      </c>
      <c r="B200" s="12" t="s">
        <v>53</v>
      </c>
      <c r="C200" s="12" t="str">
        <f t="shared" si="50"/>
        <v>Actors Centre: Rehearsal Studio</v>
      </c>
      <c r="D200" s="69">
        <f t="shared" si="51"/>
        <v>21.634615384615383</v>
      </c>
      <c r="E200" s="12">
        <v>21</v>
      </c>
      <c r="F200" s="12">
        <v>20</v>
      </c>
      <c r="G200" s="17">
        <f t="shared" si="61"/>
        <v>420</v>
      </c>
      <c r="H200" s="37">
        <v>6.5</v>
      </c>
      <c r="I200" s="37">
        <v>6.4</v>
      </c>
      <c r="J200" s="37">
        <f t="shared" si="58"/>
        <v>41.6</v>
      </c>
      <c r="K200" s="12" t="s">
        <v>9</v>
      </c>
      <c r="L200" s="12" t="s">
        <v>21</v>
      </c>
      <c r="M200" s="12" t="s">
        <v>21</v>
      </c>
      <c r="N200" s="12" t="s">
        <v>21</v>
      </c>
      <c r="O200" s="12" t="s">
        <v>9</v>
      </c>
      <c r="P200" s="12" t="s">
        <v>21</v>
      </c>
      <c r="Q200" s="12" t="s">
        <v>21</v>
      </c>
      <c r="R200" s="74">
        <v>27.5</v>
      </c>
      <c r="S200" s="74">
        <v>180</v>
      </c>
      <c r="T200" s="73">
        <f t="shared" si="60"/>
        <v>900</v>
      </c>
      <c r="U200" s="69">
        <f t="shared" si="52"/>
        <v>0.66105769230769229</v>
      </c>
      <c r="V200" s="69">
        <f t="shared" si="53"/>
        <v>4.3269230769230766</v>
      </c>
    </row>
    <row r="201" spans="1:22" s="8" customFormat="1" x14ac:dyDescent="0.25">
      <c r="A201" s="6" t="s">
        <v>361</v>
      </c>
      <c r="B201" s="25" t="s">
        <v>368</v>
      </c>
      <c r="C201" s="12" t="str">
        <f t="shared" si="50"/>
        <v>RADA: AR2</v>
      </c>
      <c r="D201" s="69">
        <f t="shared" si="51"/>
        <v>21.724818959842001</v>
      </c>
      <c r="E201" s="23">
        <f t="shared" ref="E201:F208" si="62">H201*3.2808399</f>
        <v>40.68241476</v>
      </c>
      <c r="F201" s="23">
        <f t="shared" si="62"/>
        <v>16.076115510000001</v>
      </c>
      <c r="G201" s="23">
        <f t="shared" si="61"/>
        <v>654.01519890748898</v>
      </c>
      <c r="H201" s="50">
        <v>12.4</v>
      </c>
      <c r="I201" s="50">
        <v>4.9000000000000004</v>
      </c>
      <c r="J201" s="50">
        <f t="shared" si="58"/>
        <v>60.760000000000005</v>
      </c>
      <c r="K201" s="8" t="s">
        <v>21</v>
      </c>
      <c r="L201" s="8" t="s">
        <v>21</v>
      </c>
      <c r="M201" s="8" t="s">
        <v>9</v>
      </c>
      <c r="N201" s="8" t="s">
        <v>21</v>
      </c>
      <c r="O201" s="8" t="s">
        <v>9</v>
      </c>
      <c r="P201" s="8" t="s">
        <v>9</v>
      </c>
      <c r="Q201" s="8" t="s">
        <v>21</v>
      </c>
      <c r="R201" s="62">
        <v>36</v>
      </c>
      <c r="S201" s="62">
        <v>264</v>
      </c>
      <c r="T201" s="71">
        <f t="shared" si="60"/>
        <v>1320</v>
      </c>
      <c r="U201" s="69">
        <f t="shared" si="52"/>
        <v>0.59249506254114548</v>
      </c>
      <c r="V201" s="69">
        <f t="shared" si="53"/>
        <v>4.3449637919684001</v>
      </c>
    </row>
    <row r="202" spans="1:22" s="8" customFormat="1" x14ac:dyDescent="0.25">
      <c r="A202" s="6" t="s">
        <v>349</v>
      </c>
      <c r="B202" s="25" t="s">
        <v>359</v>
      </c>
      <c r="C202" s="12" t="str">
        <f t="shared" si="50"/>
        <v xml:space="preserve">Rooms Above: Room 4 </v>
      </c>
      <c r="D202" s="69">
        <f t="shared" si="51"/>
        <v>21.818181818181817</v>
      </c>
      <c r="E202" s="23">
        <f t="shared" si="62"/>
        <v>36.089238899999998</v>
      </c>
      <c r="F202" s="23">
        <f t="shared" si="62"/>
        <v>9.8425197000000004</v>
      </c>
      <c r="G202" s="23">
        <f t="shared" si="61"/>
        <v>355.20904483125634</v>
      </c>
      <c r="H202" s="50">
        <v>11</v>
      </c>
      <c r="I202" s="50">
        <v>3</v>
      </c>
      <c r="J202" s="50">
        <f t="shared" si="58"/>
        <v>33</v>
      </c>
      <c r="K202" s="25" t="s">
        <v>21</v>
      </c>
      <c r="L202" s="25" t="s">
        <v>21</v>
      </c>
      <c r="M202" s="25" t="s">
        <v>21</v>
      </c>
      <c r="N202" s="25" t="s">
        <v>21</v>
      </c>
      <c r="O202" s="25" t="s">
        <v>21</v>
      </c>
      <c r="P202" s="25" t="s">
        <v>21</v>
      </c>
      <c r="Q202" s="25" t="s">
        <v>21</v>
      </c>
      <c r="R202" s="62">
        <v>18</v>
      </c>
      <c r="S202" s="71">
        <f>R202*8</f>
        <v>144</v>
      </c>
      <c r="T202" s="71">
        <f t="shared" si="60"/>
        <v>720</v>
      </c>
      <c r="U202" s="69">
        <f t="shared" si="52"/>
        <v>0.54545454545454541</v>
      </c>
      <c r="V202" s="69">
        <f t="shared" si="53"/>
        <v>4.3636363636363633</v>
      </c>
    </row>
    <row r="203" spans="1:22" s="8" customFormat="1" x14ac:dyDescent="0.25">
      <c r="A203" s="6" t="s">
        <v>361</v>
      </c>
      <c r="B203" s="25" t="s">
        <v>380</v>
      </c>
      <c r="C203" s="12" t="str">
        <f t="shared" si="50"/>
        <v>RADA: Training Suite</v>
      </c>
      <c r="D203" s="69">
        <f t="shared" si="51"/>
        <v>22</v>
      </c>
      <c r="E203" s="23">
        <f t="shared" si="62"/>
        <v>26.246719200000001</v>
      </c>
      <c r="F203" s="23">
        <f t="shared" si="62"/>
        <v>24.606299249999999</v>
      </c>
      <c r="G203" s="23">
        <f t="shared" si="61"/>
        <v>645.83462696592062</v>
      </c>
      <c r="H203" s="50">
        <v>8</v>
      </c>
      <c r="I203" s="50">
        <v>7.5</v>
      </c>
      <c r="J203" s="50">
        <f t="shared" si="58"/>
        <v>60</v>
      </c>
      <c r="K203" s="8" t="s">
        <v>21</v>
      </c>
      <c r="L203" s="8" t="s">
        <v>21</v>
      </c>
      <c r="M203" s="8" t="s">
        <v>9</v>
      </c>
      <c r="N203" s="8" t="s">
        <v>21</v>
      </c>
      <c r="O203" s="8" t="s">
        <v>9</v>
      </c>
      <c r="P203" s="8" t="s">
        <v>21</v>
      </c>
      <c r="Q203" s="8" t="s">
        <v>21</v>
      </c>
      <c r="R203" s="62">
        <v>36</v>
      </c>
      <c r="S203" s="62">
        <v>264</v>
      </c>
      <c r="T203" s="71">
        <f t="shared" si="60"/>
        <v>1320</v>
      </c>
      <c r="U203" s="69">
        <f t="shared" si="52"/>
        <v>0.6</v>
      </c>
      <c r="V203" s="69">
        <f t="shared" si="53"/>
        <v>4.4000000000000004</v>
      </c>
    </row>
    <row r="204" spans="1:22" s="8" customFormat="1" x14ac:dyDescent="0.25">
      <c r="A204" s="21" t="s">
        <v>148</v>
      </c>
      <c r="B204" s="21" t="s">
        <v>165</v>
      </c>
      <c r="C204" s="12" t="str">
        <f t="shared" si="50"/>
        <v>Dragon Hall: Meeting Room</v>
      </c>
      <c r="D204" s="69">
        <f t="shared" si="51"/>
        <v>22.435897435897434</v>
      </c>
      <c r="E204" s="23">
        <f t="shared" si="62"/>
        <v>21.325459350000003</v>
      </c>
      <c r="F204" s="23">
        <f t="shared" si="62"/>
        <v>19.685039400000001</v>
      </c>
      <c r="G204" s="17">
        <f t="shared" si="61"/>
        <v>419.79250752784844</v>
      </c>
      <c r="H204" s="37">
        <v>6.5</v>
      </c>
      <c r="I204" s="37">
        <v>6</v>
      </c>
      <c r="J204" s="37">
        <f t="shared" si="58"/>
        <v>39</v>
      </c>
      <c r="K204" s="23" t="s">
        <v>9</v>
      </c>
      <c r="L204" s="23" t="s">
        <v>21</v>
      </c>
      <c r="M204" s="23" t="s">
        <v>21</v>
      </c>
      <c r="N204" s="23" t="s">
        <v>21</v>
      </c>
      <c r="O204" s="23" t="s">
        <v>21</v>
      </c>
      <c r="P204" s="23" t="s">
        <v>21</v>
      </c>
      <c r="Q204" s="23" t="s">
        <v>21</v>
      </c>
      <c r="R204" s="71">
        <f>S204/8</f>
        <v>21.875</v>
      </c>
      <c r="S204" s="74">
        <v>175</v>
      </c>
      <c r="T204" s="71">
        <f t="shared" si="60"/>
        <v>875</v>
      </c>
      <c r="U204" s="69">
        <f t="shared" si="52"/>
        <v>0.5608974358974359</v>
      </c>
      <c r="V204" s="69">
        <f t="shared" si="53"/>
        <v>4.4871794871794872</v>
      </c>
    </row>
    <row r="205" spans="1:22" s="8" customFormat="1" x14ac:dyDescent="0.25">
      <c r="A205" s="6" t="s">
        <v>28</v>
      </c>
      <c r="B205" s="8" t="s">
        <v>89</v>
      </c>
      <c r="C205" s="12" t="str">
        <f t="shared" si="50"/>
        <v>3 Mills Studios: Studio 3</v>
      </c>
      <c r="D205" s="69">
        <f t="shared" si="51"/>
        <v>22.529644268774707</v>
      </c>
      <c r="E205" s="13">
        <f t="shared" si="62"/>
        <v>15.09186354</v>
      </c>
      <c r="F205" s="13">
        <f t="shared" si="62"/>
        <v>18.044619449999999</v>
      </c>
      <c r="G205" s="14">
        <f t="shared" si="61"/>
        <v>272.32693437062983</v>
      </c>
      <c r="H205" s="50">
        <v>4.5999999999999996</v>
      </c>
      <c r="I205" s="50">
        <v>5.5</v>
      </c>
      <c r="J205" s="50">
        <f t="shared" si="58"/>
        <v>25.299999999999997</v>
      </c>
      <c r="K205" s="8" t="s">
        <v>21</v>
      </c>
      <c r="L205" s="8" t="s">
        <v>21</v>
      </c>
      <c r="M205" s="8" t="s">
        <v>21</v>
      </c>
      <c r="N205" s="8" t="s">
        <v>21</v>
      </c>
      <c r="O205" s="8" t="s">
        <v>21</v>
      </c>
      <c r="P205" s="57" t="s">
        <v>21</v>
      </c>
      <c r="Q205" s="25" t="s">
        <v>21</v>
      </c>
      <c r="R205" s="67">
        <f>S205/8</f>
        <v>18</v>
      </c>
      <c r="S205" s="68">
        <v>144</v>
      </c>
      <c r="T205" s="68">
        <v>570</v>
      </c>
      <c r="U205" s="69">
        <f t="shared" si="52"/>
        <v>0.71146245059288549</v>
      </c>
      <c r="V205" s="69">
        <f t="shared" si="53"/>
        <v>5.6916996047430839</v>
      </c>
    </row>
    <row r="206" spans="1:22" s="8" customFormat="1" x14ac:dyDescent="0.25">
      <c r="A206" s="21" t="s">
        <v>81</v>
      </c>
      <c r="B206" s="12" t="s">
        <v>92</v>
      </c>
      <c r="C206" s="12" t="str">
        <f t="shared" si="50"/>
        <v>Artsadmin: Studio 5</v>
      </c>
      <c r="D206" s="69">
        <f t="shared" si="51"/>
        <v>22.588235294117649</v>
      </c>
      <c r="E206" s="17">
        <f t="shared" si="62"/>
        <v>27.887139150000003</v>
      </c>
      <c r="F206" s="17">
        <f t="shared" si="62"/>
        <v>14.763779550000001</v>
      </c>
      <c r="G206" s="17">
        <f t="shared" si="61"/>
        <v>411.71957469077444</v>
      </c>
      <c r="H206" s="37">
        <v>8.5</v>
      </c>
      <c r="I206" s="37">
        <v>4.5</v>
      </c>
      <c r="J206" s="37">
        <f t="shared" si="58"/>
        <v>38.25</v>
      </c>
      <c r="K206" s="12" t="s">
        <v>9</v>
      </c>
      <c r="L206" s="12" t="s">
        <v>9</v>
      </c>
      <c r="M206" s="12" t="s">
        <v>21</v>
      </c>
      <c r="N206" s="12" t="s">
        <v>21</v>
      </c>
      <c r="O206" s="12" t="s">
        <v>21</v>
      </c>
      <c r="P206" s="12" t="s">
        <v>21</v>
      </c>
      <c r="Q206" s="12" t="s">
        <v>21</v>
      </c>
      <c r="R206" s="73">
        <f>S206/5</f>
        <v>43.2</v>
      </c>
      <c r="S206" s="74">
        <f>1.2*180</f>
        <v>216</v>
      </c>
      <c r="T206" s="74">
        <f>1.2*720</f>
        <v>864</v>
      </c>
      <c r="U206" s="69">
        <f t="shared" si="52"/>
        <v>1.1294117647058823</v>
      </c>
      <c r="V206" s="69">
        <f t="shared" si="53"/>
        <v>5.6470588235294121</v>
      </c>
    </row>
    <row r="207" spans="1:22" s="8" customFormat="1" x14ac:dyDescent="0.25">
      <c r="A207" s="21" t="s">
        <v>208</v>
      </c>
      <c r="B207" s="21" t="s">
        <v>275</v>
      </c>
      <c r="C207" s="12" t="str">
        <f t="shared" si="50"/>
        <v>Holy Trinity W6: Carini Room</v>
      </c>
      <c r="D207" s="69">
        <f t="shared" si="51"/>
        <v>22.727272727272727</v>
      </c>
      <c r="E207" s="23">
        <f t="shared" si="62"/>
        <v>13.123359600000001</v>
      </c>
      <c r="F207" s="23">
        <f t="shared" si="62"/>
        <v>18.044619449999999</v>
      </c>
      <c r="G207" s="23">
        <f t="shared" si="61"/>
        <v>236.80602988750422</v>
      </c>
      <c r="H207" s="51">
        <v>4</v>
      </c>
      <c r="I207" s="51">
        <v>5.5</v>
      </c>
      <c r="J207" s="51">
        <f t="shared" si="58"/>
        <v>22</v>
      </c>
      <c r="K207" s="21" t="s">
        <v>9</v>
      </c>
      <c r="L207" s="21" t="s">
        <v>9</v>
      </c>
      <c r="M207" s="21" t="s">
        <v>9</v>
      </c>
      <c r="N207" s="21" t="s">
        <v>21</v>
      </c>
      <c r="O207" s="21" t="s">
        <v>21</v>
      </c>
      <c r="P207" s="21" t="s">
        <v>21</v>
      </c>
      <c r="Q207" s="21" t="s">
        <v>21</v>
      </c>
      <c r="R207" s="73">
        <f>S207/8</f>
        <v>12.5</v>
      </c>
      <c r="S207" s="74">
        <v>100</v>
      </c>
      <c r="T207" s="73">
        <f>S207*5</f>
        <v>500</v>
      </c>
      <c r="U207" s="69">
        <f t="shared" si="52"/>
        <v>0.56818181818181823</v>
      </c>
      <c r="V207" s="69">
        <f t="shared" si="53"/>
        <v>4.5454545454545459</v>
      </c>
    </row>
    <row r="208" spans="1:22" s="8" customFormat="1" x14ac:dyDescent="0.25">
      <c r="A208" s="6" t="s">
        <v>361</v>
      </c>
      <c r="B208" s="25" t="s">
        <v>100</v>
      </c>
      <c r="C208" s="12" t="str">
        <f t="shared" si="50"/>
        <v>RADA: Studio 1</v>
      </c>
      <c r="D208" s="69">
        <f t="shared" si="51"/>
        <v>22.727272727272727</v>
      </c>
      <c r="E208" s="23">
        <f t="shared" si="62"/>
        <v>36.089238899999998</v>
      </c>
      <c r="F208" s="23">
        <f t="shared" si="62"/>
        <v>19.685039400000001</v>
      </c>
      <c r="G208" s="23">
        <f t="shared" si="61"/>
        <v>710.41808966251267</v>
      </c>
      <c r="H208" s="50">
        <v>11</v>
      </c>
      <c r="I208" s="50">
        <v>6</v>
      </c>
      <c r="J208" s="50">
        <f t="shared" si="58"/>
        <v>66</v>
      </c>
      <c r="K208" s="8" t="s">
        <v>21</v>
      </c>
      <c r="L208" s="8" t="s">
        <v>21</v>
      </c>
      <c r="M208" s="8" t="s">
        <v>21</v>
      </c>
      <c r="N208" s="8" t="s">
        <v>21</v>
      </c>
      <c r="O208" s="8" t="s">
        <v>21</v>
      </c>
      <c r="P208" s="8" t="s">
        <v>9</v>
      </c>
      <c r="Q208" s="8" t="s">
        <v>9</v>
      </c>
      <c r="R208" s="62">
        <v>42</v>
      </c>
      <c r="S208" s="62">
        <v>300</v>
      </c>
      <c r="T208" s="71">
        <f>S208*5</f>
        <v>1500</v>
      </c>
      <c r="U208" s="69">
        <f t="shared" si="52"/>
        <v>0.63636363636363635</v>
      </c>
      <c r="V208" s="69">
        <f t="shared" si="53"/>
        <v>4.5454545454545459</v>
      </c>
    </row>
    <row r="209" spans="1:22" s="8" customFormat="1" x14ac:dyDescent="0.25">
      <c r="A209" s="21" t="s">
        <v>603</v>
      </c>
      <c r="B209" s="21" t="s">
        <v>70</v>
      </c>
      <c r="C209" s="12" t="str">
        <f t="shared" si="50"/>
        <v>Eastside Educational Trust: Studio</v>
      </c>
      <c r="D209" s="69">
        <f t="shared" si="51"/>
        <v>22.875606739725637</v>
      </c>
      <c r="E209" s="23">
        <v>29</v>
      </c>
      <c r="F209" s="23">
        <v>26</v>
      </c>
      <c r="G209" s="17">
        <f t="shared" si="61"/>
        <v>754</v>
      </c>
      <c r="H209" s="37">
        <v>8.91</v>
      </c>
      <c r="I209" s="37">
        <v>7.85</v>
      </c>
      <c r="J209" s="37">
        <f t="shared" si="58"/>
        <v>69.9435</v>
      </c>
      <c r="K209" s="23" t="s">
        <v>9</v>
      </c>
      <c r="L209" s="23" t="s">
        <v>9</v>
      </c>
      <c r="M209" s="23" t="s">
        <v>9</v>
      </c>
      <c r="N209" s="23" t="s">
        <v>21</v>
      </c>
      <c r="O209" s="23" t="s">
        <v>21</v>
      </c>
      <c r="P209" s="23" t="s">
        <v>21</v>
      </c>
      <c r="Q209" s="23" t="s">
        <v>21</v>
      </c>
      <c r="R209" s="74">
        <v>40</v>
      </c>
      <c r="S209" s="73">
        <f>R209*8</f>
        <v>320</v>
      </c>
      <c r="T209" s="73">
        <f>S209*5</f>
        <v>1600</v>
      </c>
      <c r="U209" s="69">
        <f t="shared" si="52"/>
        <v>0.57189016849314089</v>
      </c>
      <c r="V209" s="69">
        <f t="shared" si="53"/>
        <v>4.5751213479451271</v>
      </c>
    </row>
    <row r="210" spans="1:22" s="8" customFormat="1" x14ac:dyDescent="0.25">
      <c r="A210" s="21" t="s">
        <v>300</v>
      </c>
      <c r="B210" s="21" t="s">
        <v>307</v>
      </c>
      <c r="C210" s="12" t="str">
        <f t="shared" si="50"/>
        <v>October Gallery: Theatre Showroom</v>
      </c>
      <c r="D210" s="69">
        <f t="shared" si="51"/>
        <v>23.460410557184751</v>
      </c>
      <c r="E210" s="23">
        <f>H210*3.2808399</f>
        <v>50.85301845</v>
      </c>
      <c r="F210" s="23">
        <f>I210*3.2808399</f>
        <v>18.044619449999999</v>
      </c>
      <c r="G210" s="23">
        <f t="shared" si="61"/>
        <v>917.62336581407885</v>
      </c>
      <c r="H210" s="51">
        <v>15.5</v>
      </c>
      <c r="I210" s="51">
        <v>5.5</v>
      </c>
      <c r="J210" s="51">
        <f t="shared" si="58"/>
        <v>85.25</v>
      </c>
      <c r="K210" s="21" t="s">
        <v>9</v>
      </c>
      <c r="L210" s="21" t="s">
        <v>21</v>
      </c>
      <c r="M210" s="21" t="s">
        <v>9</v>
      </c>
      <c r="N210" s="21" t="s">
        <v>21</v>
      </c>
      <c r="O210" s="21" t="s">
        <v>21</v>
      </c>
      <c r="P210" s="21" t="s">
        <v>9</v>
      </c>
      <c r="Q210" s="21" t="s">
        <v>21</v>
      </c>
      <c r="R210" s="74">
        <v>50</v>
      </c>
      <c r="S210" s="73">
        <f>R210*8</f>
        <v>400</v>
      </c>
      <c r="T210" s="73">
        <f>S210*5</f>
        <v>2000</v>
      </c>
      <c r="U210" s="69">
        <f t="shared" si="52"/>
        <v>0.5865102639296188</v>
      </c>
      <c r="V210" s="69">
        <f t="shared" si="53"/>
        <v>4.6920821114369504</v>
      </c>
    </row>
    <row r="211" spans="1:22" s="8" customFormat="1" x14ac:dyDescent="0.25">
      <c r="A211" s="21" t="s">
        <v>300</v>
      </c>
      <c r="B211" s="21" t="s">
        <v>308</v>
      </c>
      <c r="C211" s="12" t="str">
        <f t="shared" si="50"/>
        <v>October Gallery: Club Room</v>
      </c>
      <c r="D211" s="69">
        <f t="shared" si="51"/>
        <v>23.460410557184751</v>
      </c>
      <c r="E211" s="23">
        <f>H211*3.2808399</f>
        <v>50.85301845</v>
      </c>
      <c r="F211" s="23">
        <f>I211*3.2808399</f>
        <v>18.044619449999999</v>
      </c>
      <c r="G211" s="23">
        <f t="shared" si="61"/>
        <v>917.62336581407885</v>
      </c>
      <c r="H211" s="51">
        <v>15.5</v>
      </c>
      <c r="I211" s="51">
        <v>5.5</v>
      </c>
      <c r="J211" s="51">
        <f t="shared" si="58"/>
        <v>85.25</v>
      </c>
      <c r="K211" s="21" t="s">
        <v>21</v>
      </c>
      <c r="L211" s="21" t="s">
        <v>21</v>
      </c>
      <c r="M211" s="21" t="s">
        <v>21</v>
      </c>
      <c r="N211" s="21" t="s">
        <v>21</v>
      </c>
      <c r="O211" s="21" t="s">
        <v>21</v>
      </c>
      <c r="P211" s="21" t="s">
        <v>21</v>
      </c>
      <c r="Q211" s="21" t="s">
        <v>21</v>
      </c>
      <c r="R211" s="74">
        <v>50</v>
      </c>
      <c r="S211" s="73">
        <f>R211*8</f>
        <v>400</v>
      </c>
      <c r="T211" s="73">
        <f>S211*5</f>
        <v>2000</v>
      </c>
      <c r="U211" s="69">
        <f t="shared" si="52"/>
        <v>0.5865102639296188</v>
      </c>
      <c r="V211" s="69">
        <f t="shared" si="53"/>
        <v>4.6920821114369504</v>
      </c>
    </row>
    <row r="212" spans="1:22" s="8" customFormat="1" x14ac:dyDescent="0.25">
      <c r="A212" s="21" t="s">
        <v>325</v>
      </c>
      <c r="B212" s="21" t="s">
        <v>253</v>
      </c>
      <c r="C212" s="12" t="str">
        <f t="shared" si="50"/>
        <v>Paines Plough: Rehearsal Room</v>
      </c>
      <c r="D212" s="69">
        <f t="shared" si="51"/>
        <v>23.895881125095585</v>
      </c>
      <c r="E212" s="12">
        <v>20</v>
      </c>
      <c r="F212" s="12">
        <v>15</v>
      </c>
      <c r="G212" s="23">
        <f t="shared" si="61"/>
        <v>300</v>
      </c>
      <c r="H212" s="51">
        <f>E212*0.3048</f>
        <v>6.0960000000000001</v>
      </c>
      <c r="I212" s="51">
        <f>F212*0.3048</f>
        <v>4.5720000000000001</v>
      </c>
      <c r="J212" s="37">
        <f t="shared" si="58"/>
        <v>27.870912000000001</v>
      </c>
      <c r="K212" s="21" t="s">
        <v>9</v>
      </c>
      <c r="L212" s="21" t="s">
        <v>21</v>
      </c>
      <c r="M212" s="21" t="s">
        <v>21</v>
      </c>
      <c r="N212" s="21" t="s">
        <v>21</v>
      </c>
      <c r="O212" s="21" t="s">
        <v>21</v>
      </c>
      <c r="P212" s="21" t="s">
        <v>21</v>
      </c>
      <c r="Q212" s="21" t="s">
        <v>21</v>
      </c>
      <c r="R212" s="73">
        <f>S212/8</f>
        <v>19.5</v>
      </c>
      <c r="S212" s="74">
        <f>130*1.2</f>
        <v>156</v>
      </c>
      <c r="T212" s="74">
        <f>555*1.2</f>
        <v>666</v>
      </c>
      <c r="U212" s="69">
        <f t="shared" si="52"/>
        <v>0.69965417708613198</v>
      </c>
      <c r="V212" s="69">
        <f t="shared" si="53"/>
        <v>5.5972334166890558</v>
      </c>
    </row>
    <row r="213" spans="1:22" s="25" customFormat="1" x14ac:dyDescent="0.25">
      <c r="A213" s="6" t="s">
        <v>361</v>
      </c>
      <c r="B213" s="25" t="s">
        <v>374</v>
      </c>
      <c r="C213" s="12" t="str">
        <f t="shared" si="50"/>
        <v>RADA: Edmund Kean</v>
      </c>
      <c r="D213" s="69">
        <f t="shared" si="51"/>
        <v>23.928215353938182</v>
      </c>
      <c r="E213" s="23">
        <f>H213*3.2808399</f>
        <v>27.887139150000003</v>
      </c>
      <c r="F213" s="23">
        <f>I213*3.2808399</f>
        <v>19.356955410000001</v>
      </c>
      <c r="G213" s="23">
        <f t="shared" si="61"/>
        <v>539.8101090390154</v>
      </c>
      <c r="H213" s="50">
        <v>8.5</v>
      </c>
      <c r="I213" s="50">
        <v>5.9</v>
      </c>
      <c r="J213" s="50">
        <f t="shared" si="58"/>
        <v>50.150000000000006</v>
      </c>
      <c r="K213" s="8" t="s">
        <v>21</v>
      </c>
      <c r="L213" s="8" t="s">
        <v>21</v>
      </c>
      <c r="M213" s="8" t="s">
        <v>9</v>
      </c>
      <c r="N213" s="8" t="s">
        <v>21</v>
      </c>
      <c r="O213" s="8" t="s">
        <v>9</v>
      </c>
      <c r="P213" s="8" t="s">
        <v>9</v>
      </c>
      <c r="Q213" s="8" t="s">
        <v>21</v>
      </c>
      <c r="R213" s="62">
        <v>32.4</v>
      </c>
      <c r="S213" s="62">
        <v>240</v>
      </c>
      <c r="T213" s="71">
        <f>S213*5</f>
        <v>1200</v>
      </c>
      <c r="U213" s="69">
        <f t="shared" si="52"/>
        <v>0.64606181455633094</v>
      </c>
      <c r="V213" s="69">
        <f t="shared" si="53"/>
        <v>4.7856430707876365</v>
      </c>
    </row>
    <row r="214" spans="1:22" s="8" customFormat="1" x14ac:dyDescent="0.25">
      <c r="A214" s="6" t="s">
        <v>349</v>
      </c>
      <c r="B214" s="25" t="s">
        <v>358</v>
      </c>
      <c r="C214" s="12" t="str">
        <f t="shared" si="50"/>
        <v>Rooms Above: Room 3</v>
      </c>
      <c r="D214" s="69">
        <f t="shared" si="51"/>
        <v>24</v>
      </c>
      <c r="E214" s="23">
        <f>H214*3.2808399</f>
        <v>32.808399000000001</v>
      </c>
      <c r="F214" s="23">
        <f>I214*3.2808399</f>
        <v>9.8425197000000004</v>
      </c>
      <c r="G214" s="23">
        <f t="shared" si="61"/>
        <v>322.91731348296031</v>
      </c>
      <c r="H214" s="50">
        <v>10</v>
      </c>
      <c r="I214" s="50">
        <v>3</v>
      </c>
      <c r="J214" s="50">
        <f t="shared" si="58"/>
        <v>30</v>
      </c>
      <c r="K214" s="25" t="s">
        <v>21</v>
      </c>
      <c r="L214" s="25" t="s">
        <v>21</v>
      </c>
      <c r="M214" s="25" t="s">
        <v>21</v>
      </c>
      <c r="N214" s="25" t="s">
        <v>21</v>
      </c>
      <c r="O214" s="25" t="s">
        <v>21</v>
      </c>
      <c r="P214" s="25" t="s">
        <v>9</v>
      </c>
      <c r="Q214" s="25" t="s">
        <v>21</v>
      </c>
      <c r="R214" s="62">
        <v>18</v>
      </c>
      <c r="S214" s="71">
        <f>R214*8</f>
        <v>144</v>
      </c>
      <c r="T214" s="71">
        <f>S214*5</f>
        <v>720</v>
      </c>
      <c r="U214" s="69">
        <f t="shared" si="52"/>
        <v>0.6</v>
      </c>
      <c r="V214" s="69">
        <f t="shared" si="53"/>
        <v>4.8</v>
      </c>
    </row>
    <row r="215" spans="1:22" s="8" customFormat="1" x14ac:dyDescent="0.25">
      <c r="A215" s="6" t="s">
        <v>690</v>
      </c>
      <c r="B215" s="25" t="s">
        <v>698</v>
      </c>
      <c r="C215" s="12" t="str">
        <f t="shared" si="50"/>
        <v>Red Hedgehog: The Gallery</v>
      </c>
      <c r="D215" s="69">
        <f t="shared" si="51"/>
        <v>24</v>
      </c>
      <c r="E215" s="25"/>
      <c r="F215" s="25"/>
      <c r="G215" s="14"/>
      <c r="H215" s="52">
        <v>5</v>
      </c>
      <c r="I215" s="52">
        <v>4</v>
      </c>
      <c r="J215" s="50">
        <f t="shared" si="58"/>
        <v>20</v>
      </c>
      <c r="K215" s="45" t="s">
        <v>21</v>
      </c>
      <c r="L215" s="45" t="s">
        <v>21</v>
      </c>
      <c r="M215" s="45" t="s">
        <v>21</v>
      </c>
      <c r="N215" s="45" t="s">
        <v>21</v>
      </c>
      <c r="O215" s="45" t="s">
        <v>21</v>
      </c>
      <c r="P215" s="45" t="s">
        <v>21</v>
      </c>
      <c r="Q215" s="45" t="s">
        <v>21</v>
      </c>
      <c r="R215" s="62">
        <v>15</v>
      </c>
      <c r="S215" s="62">
        <f>12*8</f>
        <v>96</v>
      </c>
      <c r="T215" s="71">
        <f>S215*5</f>
        <v>480</v>
      </c>
      <c r="U215" s="69">
        <f t="shared" si="52"/>
        <v>0.75</v>
      </c>
      <c r="V215" s="69">
        <f t="shared" si="53"/>
        <v>4.8</v>
      </c>
    </row>
    <row r="216" spans="1:22" s="8" customFormat="1" x14ac:dyDescent="0.25">
      <c r="A216" s="21" t="s">
        <v>174</v>
      </c>
      <c r="B216" s="21" t="s">
        <v>88</v>
      </c>
      <c r="C216" s="12" t="str">
        <f t="shared" si="50"/>
        <v>Etcetera Theatre: Theatre</v>
      </c>
      <c r="D216" s="69">
        <f t="shared" si="51"/>
        <v>24.024024024024019</v>
      </c>
      <c r="E216" s="23">
        <f t="shared" ref="E216:F221" si="63">H216*3.2808399</f>
        <v>17.716535460000003</v>
      </c>
      <c r="F216" s="23">
        <f t="shared" si="63"/>
        <v>12.139107630000002</v>
      </c>
      <c r="G216" s="23">
        <f t="shared" ref="G216:G227" si="64">E216*F216</f>
        <v>215.06293077965162</v>
      </c>
      <c r="H216" s="51">
        <v>5.4</v>
      </c>
      <c r="I216" s="51">
        <v>3.7</v>
      </c>
      <c r="J216" s="51">
        <f t="shared" si="58"/>
        <v>19.980000000000004</v>
      </c>
      <c r="K216" s="23" t="s">
        <v>21</v>
      </c>
      <c r="L216" s="23" t="s">
        <v>21</v>
      </c>
      <c r="M216" s="23" t="s">
        <v>9</v>
      </c>
      <c r="N216" s="23" t="s">
        <v>9</v>
      </c>
      <c r="O216" s="23" t="s">
        <v>21</v>
      </c>
      <c r="P216" s="23" t="s">
        <v>21</v>
      </c>
      <c r="Q216" s="23" t="s">
        <v>21</v>
      </c>
      <c r="R216" s="74">
        <v>12</v>
      </c>
      <c r="S216" s="73">
        <f>R216*8</f>
        <v>96</v>
      </c>
      <c r="T216" s="73">
        <f>S216*5</f>
        <v>480</v>
      </c>
      <c r="U216" s="69">
        <f t="shared" si="52"/>
        <v>0.6006006006006005</v>
      </c>
      <c r="V216" s="69">
        <f t="shared" si="53"/>
        <v>4.804804804804804</v>
      </c>
    </row>
    <row r="217" spans="1:22" s="8" customFormat="1" x14ac:dyDescent="0.25">
      <c r="A217" s="12" t="s">
        <v>153</v>
      </c>
      <c r="B217" s="21" t="s">
        <v>92</v>
      </c>
      <c r="C217" s="12" t="str">
        <f t="shared" si="50"/>
        <v>Danceworks: Studio 5</v>
      </c>
      <c r="D217" s="69">
        <f t="shared" si="51"/>
        <v>24.71590909090909</v>
      </c>
      <c r="E217" s="23">
        <f t="shared" si="63"/>
        <v>36.089238899999998</v>
      </c>
      <c r="F217" s="23">
        <f t="shared" si="63"/>
        <v>20.997375360000003</v>
      </c>
      <c r="G217" s="17">
        <f t="shared" si="64"/>
        <v>757.77929564001352</v>
      </c>
      <c r="H217" s="51">
        <v>11</v>
      </c>
      <c r="I217" s="51">
        <v>6.4</v>
      </c>
      <c r="J217" s="37">
        <f t="shared" si="58"/>
        <v>70.400000000000006</v>
      </c>
      <c r="K217" s="23" t="s">
        <v>21</v>
      </c>
      <c r="L217" s="23" t="s">
        <v>21</v>
      </c>
      <c r="M217" s="23" t="s">
        <v>9</v>
      </c>
      <c r="N217" s="23" t="s">
        <v>21</v>
      </c>
      <c r="O217" s="23" t="s">
        <v>9</v>
      </c>
      <c r="P217" s="23" t="s">
        <v>9</v>
      </c>
      <c r="Q217" s="23" t="s">
        <v>9</v>
      </c>
      <c r="R217" s="74">
        <v>48</v>
      </c>
      <c r="S217" s="74">
        <v>360</v>
      </c>
      <c r="T217" s="74">
        <v>1740</v>
      </c>
      <c r="U217" s="69">
        <f t="shared" si="52"/>
        <v>0.68181818181818177</v>
      </c>
      <c r="V217" s="69">
        <f t="shared" si="53"/>
        <v>5.1136363636363633</v>
      </c>
    </row>
    <row r="218" spans="1:22" s="8" customFormat="1" x14ac:dyDescent="0.25">
      <c r="A218" s="21" t="s">
        <v>60</v>
      </c>
      <c r="B218" s="21" t="s">
        <v>69</v>
      </c>
      <c r="C218" s="12" t="str">
        <f t="shared" si="50"/>
        <v>The Albany: Purple Room</v>
      </c>
      <c r="D218" s="69">
        <f t="shared" si="51"/>
        <v>25</v>
      </c>
      <c r="E218" s="23">
        <f t="shared" si="63"/>
        <v>13.123359600000001</v>
      </c>
      <c r="F218" s="23">
        <f t="shared" si="63"/>
        <v>16.404199500000001</v>
      </c>
      <c r="G218" s="23">
        <f t="shared" si="64"/>
        <v>215.27820898864022</v>
      </c>
      <c r="H218" s="51">
        <v>4</v>
      </c>
      <c r="I218" s="51">
        <v>5</v>
      </c>
      <c r="J218" s="51">
        <f t="shared" si="58"/>
        <v>20</v>
      </c>
      <c r="K218" s="21" t="s">
        <v>9</v>
      </c>
      <c r="L218" s="21" t="s">
        <v>9</v>
      </c>
      <c r="M218" s="21" t="s">
        <v>21</v>
      </c>
      <c r="N218" s="21" t="s">
        <v>21</v>
      </c>
      <c r="O218" s="21" t="s">
        <v>21</v>
      </c>
      <c r="P218" s="21" t="s">
        <v>21</v>
      </c>
      <c r="Q218" s="21" t="s">
        <v>21</v>
      </c>
      <c r="R218" s="74">
        <v>15</v>
      </c>
      <c r="S218" s="74">
        <v>100</v>
      </c>
      <c r="T218" s="71">
        <f>S218*5</f>
        <v>500</v>
      </c>
      <c r="U218" s="69">
        <f t="shared" si="52"/>
        <v>0.75</v>
      </c>
      <c r="V218" s="69">
        <f t="shared" si="53"/>
        <v>5</v>
      </c>
    </row>
    <row r="219" spans="1:22" s="83" customFormat="1" x14ac:dyDescent="0.25">
      <c r="A219" s="6" t="s">
        <v>361</v>
      </c>
      <c r="B219" s="25" t="s">
        <v>378</v>
      </c>
      <c r="C219" s="12" t="str">
        <f t="shared" si="50"/>
        <v>RADA: Wolfson Gielgud</v>
      </c>
      <c r="D219" s="69">
        <f t="shared" si="51"/>
        <v>25.210084033613445</v>
      </c>
      <c r="E219" s="23">
        <f t="shared" si="63"/>
        <v>27.887139150000003</v>
      </c>
      <c r="F219" s="23">
        <f t="shared" si="63"/>
        <v>22.965879300000001</v>
      </c>
      <c r="G219" s="23">
        <f t="shared" si="64"/>
        <v>640.45267174120465</v>
      </c>
      <c r="H219" s="50">
        <v>8.5</v>
      </c>
      <c r="I219" s="50">
        <v>7</v>
      </c>
      <c r="J219" s="50">
        <f t="shared" si="58"/>
        <v>59.5</v>
      </c>
      <c r="K219" s="8" t="s">
        <v>21</v>
      </c>
      <c r="L219" s="8" t="s">
        <v>21</v>
      </c>
      <c r="M219" s="8" t="s">
        <v>9</v>
      </c>
      <c r="N219" s="8" t="s">
        <v>21</v>
      </c>
      <c r="O219" s="8" t="s">
        <v>9</v>
      </c>
      <c r="P219" s="8" t="s">
        <v>9</v>
      </c>
      <c r="Q219" s="8" t="s">
        <v>21</v>
      </c>
      <c r="R219" s="62">
        <v>42</v>
      </c>
      <c r="S219" s="62">
        <v>300</v>
      </c>
      <c r="T219" s="71">
        <f>S219*5</f>
        <v>1500</v>
      </c>
      <c r="U219" s="69">
        <f t="shared" si="52"/>
        <v>0.70588235294117652</v>
      </c>
      <c r="V219" s="69">
        <f t="shared" si="53"/>
        <v>5.0420168067226889</v>
      </c>
    </row>
    <row r="220" spans="1:22" s="8" customFormat="1" x14ac:dyDescent="0.25">
      <c r="A220" s="12" t="s">
        <v>153</v>
      </c>
      <c r="B220" s="21" t="s">
        <v>89</v>
      </c>
      <c r="C220" s="12" t="str">
        <f t="shared" si="50"/>
        <v>Danceworks: Studio 3</v>
      </c>
      <c r="D220" s="69">
        <f t="shared" si="51"/>
        <v>25.350684468480651</v>
      </c>
      <c r="E220" s="23">
        <f t="shared" si="63"/>
        <v>31.824147029999999</v>
      </c>
      <c r="F220" s="23">
        <f t="shared" si="63"/>
        <v>20.013123390000001</v>
      </c>
      <c r="G220" s="17">
        <f t="shared" si="64"/>
        <v>636.90058129289207</v>
      </c>
      <c r="H220" s="51">
        <v>9.6999999999999993</v>
      </c>
      <c r="I220" s="51">
        <v>6.1</v>
      </c>
      <c r="J220" s="37">
        <f t="shared" si="58"/>
        <v>59.169999999999995</v>
      </c>
      <c r="K220" s="23" t="s">
        <v>21</v>
      </c>
      <c r="L220" s="23" t="s">
        <v>21</v>
      </c>
      <c r="M220" s="23" t="s">
        <v>9</v>
      </c>
      <c r="N220" s="23" t="s">
        <v>21</v>
      </c>
      <c r="O220" s="23" t="s">
        <v>9</v>
      </c>
      <c r="P220" s="23" t="s">
        <v>9</v>
      </c>
      <c r="Q220" s="23" t="s">
        <v>9</v>
      </c>
      <c r="R220" s="74">
        <v>42</v>
      </c>
      <c r="S220" s="74">
        <v>318</v>
      </c>
      <c r="T220" s="74">
        <v>1500</v>
      </c>
      <c r="U220" s="69">
        <f t="shared" si="52"/>
        <v>0.70981916511745824</v>
      </c>
      <c r="V220" s="69">
        <f t="shared" si="53"/>
        <v>5.3743451073178985</v>
      </c>
    </row>
    <row r="221" spans="1:22" s="8" customFormat="1" x14ac:dyDescent="0.25">
      <c r="A221" s="12" t="s">
        <v>153</v>
      </c>
      <c r="B221" s="21" t="s">
        <v>161</v>
      </c>
      <c r="C221" s="12" t="str">
        <f t="shared" si="50"/>
        <v>Danceworks: Studio 6</v>
      </c>
      <c r="D221" s="69">
        <f t="shared" si="51"/>
        <v>25.350684468480651</v>
      </c>
      <c r="E221" s="23">
        <f t="shared" si="63"/>
        <v>31.824147029999999</v>
      </c>
      <c r="F221" s="23">
        <f t="shared" si="63"/>
        <v>20.013123390000001</v>
      </c>
      <c r="G221" s="17">
        <f t="shared" si="64"/>
        <v>636.90058129289207</v>
      </c>
      <c r="H221" s="51">
        <v>9.6999999999999993</v>
      </c>
      <c r="I221" s="51">
        <v>6.1</v>
      </c>
      <c r="J221" s="37">
        <f t="shared" si="58"/>
        <v>59.169999999999995</v>
      </c>
      <c r="K221" s="23" t="s">
        <v>21</v>
      </c>
      <c r="L221" s="23" t="s">
        <v>21</v>
      </c>
      <c r="M221" s="23" t="s">
        <v>9</v>
      </c>
      <c r="N221" s="23" t="s">
        <v>21</v>
      </c>
      <c r="O221" s="23" t="s">
        <v>9</v>
      </c>
      <c r="P221" s="23" t="s">
        <v>9</v>
      </c>
      <c r="Q221" s="23" t="s">
        <v>9</v>
      </c>
      <c r="R221" s="74">
        <v>42</v>
      </c>
      <c r="S221" s="74">
        <v>318</v>
      </c>
      <c r="T221" s="74">
        <v>1500</v>
      </c>
      <c r="U221" s="69">
        <f t="shared" si="52"/>
        <v>0.70981916511745824</v>
      </c>
      <c r="V221" s="69">
        <f t="shared" si="53"/>
        <v>5.3743451073178985</v>
      </c>
    </row>
    <row r="222" spans="1:22" s="8" customFormat="1" x14ac:dyDescent="0.25">
      <c r="A222" s="12" t="s">
        <v>44</v>
      </c>
      <c r="B222" s="12" t="s">
        <v>55</v>
      </c>
      <c r="C222" s="12" t="str">
        <f t="shared" si="50"/>
        <v>Actors Centre: John Curry Room</v>
      </c>
      <c r="D222" s="69">
        <f t="shared" si="51"/>
        <v>25.755494505494507</v>
      </c>
      <c r="E222" s="12">
        <v>30</v>
      </c>
      <c r="F222" s="12">
        <v>16</v>
      </c>
      <c r="G222" s="17">
        <f t="shared" si="64"/>
        <v>480</v>
      </c>
      <c r="H222" s="37">
        <v>9.1</v>
      </c>
      <c r="I222" s="37">
        <v>4.8</v>
      </c>
      <c r="J222" s="37">
        <f t="shared" si="58"/>
        <v>43.68</v>
      </c>
      <c r="K222" s="12" t="s">
        <v>9</v>
      </c>
      <c r="L222" s="12" t="s">
        <v>21</v>
      </c>
      <c r="M222" s="12" t="s">
        <v>21</v>
      </c>
      <c r="N222" s="12" t="s">
        <v>21</v>
      </c>
      <c r="O222" s="12" t="s">
        <v>21</v>
      </c>
      <c r="P222" s="12" t="s">
        <v>9</v>
      </c>
      <c r="Q222" s="12" t="s">
        <v>9</v>
      </c>
      <c r="R222" s="74">
        <v>37</v>
      </c>
      <c r="S222" s="74">
        <v>225</v>
      </c>
      <c r="T222" s="73">
        <f t="shared" ref="T222:T227" si="65">S222*5</f>
        <v>1125</v>
      </c>
      <c r="U222" s="69">
        <f t="shared" si="52"/>
        <v>0.84706959706959706</v>
      </c>
      <c r="V222" s="69">
        <f t="shared" si="53"/>
        <v>5.1510989010989015</v>
      </c>
    </row>
    <row r="223" spans="1:22" s="8" customFormat="1" x14ac:dyDescent="0.25">
      <c r="A223" s="6" t="s">
        <v>710</v>
      </c>
      <c r="B223" s="25" t="s">
        <v>546</v>
      </c>
      <c r="C223" s="12" t="str">
        <f t="shared" si="50"/>
        <v>Royal Academy of Dance: Lecture Room</v>
      </c>
      <c r="D223" s="69">
        <f t="shared" si="51"/>
        <v>25.974025974025974</v>
      </c>
      <c r="E223" s="23">
        <f t="shared" ref="E223:F227" si="66">H223*3.2808399</f>
        <v>27.559055160000003</v>
      </c>
      <c r="F223" s="23">
        <f t="shared" si="66"/>
        <v>18.044619449999999</v>
      </c>
      <c r="G223" s="23">
        <f t="shared" si="64"/>
        <v>497.29266276375887</v>
      </c>
      <c r="H223" s="50">
        <v>8.4</v>
      </c>
      <c r="I223" s="50">
        <v>5.5</v>
      </c>
      <c r="J223" s="50">
        <f t="shared" ref="J223:J239" si="67">H223*I223</f>
        <v>46.2</v>
      </c>
      <c r="K223" s="25" t="s">
        <v>9</v>
      </c>
      <c r="L223" s="25" t="s">
        <v>9</v>
      </c>
      <c r="M223" s="25" t="s">
        <v>21</v>
      </c>
      <c r="N223" s="25" t="s">
        <v>21</v>
      </c>
      <c r="O223" s="25" t="s">
        <v>21</v>
      </c>
      <c r="P223" s="25" t="s">
        <v>21</v>
      </c>
      <c r="Q223" s="25" t="s">
        <v>21</v>
      </c>
      <c r="R223" s="62">
        <v>30</v>
      </c>
      <c r="S223" s="71">
        <f>R223*8</f>
        <v>240</v>
      </c>
      <c r="T223" s="71">
        <f t="shared" si="65"/>
        <v>1200</v>
      </c>
      <c r="U223" s="69">
        <f t="shared" si="52"/>
        <v>0.64935064935064934</v>
      </c>
      <c r="V223" s="69">
        <f t="shared" si="53"/>
        <v>5.1948051948051948</v>
      </c>
    </row>
    <row r="224" spans="1:22" s="8" customFormat="1" x14ac:dyDescent="0.25">
      <c r="A224" s="6" t="s">
        <v>530</v>
      </c>
      <c r="B224" s="8" t="s">
        <v>536</v>
      </c>
      <c r="C224" s="12" t="str">
        <f t="shared" si="50"/>
        <v>St James' Church Piccadilly: Conference Room</v>
      </c>
      <c r="D224" s="69">
        <f t="shared" si="51"/>
        <v>26.666666666666668</v>
      </c>
      <c r="E224" s="13">
        <f t="shared" si="66"/>
        <v>32.808399000000001</v>
      </c>
      <c r="F224" s="13">
        <f t="shared" si="66"/>
        <v>24.606299249999999</v>
      </c>
      <c r="G224" s="14">
        <f t="shared" si="64"/>
        <v>807.29328370740075</v>
      </c>
      <c r="H224" s="50">
        <v>10</v>
      </c>
      <c r="I224" s="50">
        <v>7.5</v>
      </c>
      <c r="J224" s="50">
        <f t="shared" si="67"/>
        <v>75</v>
      </c>
      <c r="K224" s="8" t="s">
        <v>9</v>
      </c>
      <c r="L224" s="8" t="s">
        <v>21</v>
      </c>
      <c r="M224" s="8" t="s">
        <v>21</v>
      </c>
      <c r="N224" s="8" t="s">
        <v>21</v>
      </c>
      <c r="O224" s="8" t="s">
        <v>21</v>
      </c>
      <c r="P224" s="57" t="s">
        <v>9</v>
      </c>
      <c r="Q224" s="57" t="s">
        <v>21</v>
      </c>
      <c r="R224" s="85">
        <v>50</v>
      </c>
      <c r="S224" s="67">
        <f>R224*8</f>
        <v>400</v>
      </c>
      <c r="T224" s="71">
        <f t="shared" si="65"/>
        <v>2000</v>
      </c>
      <c r="U224" s="69">
        <f t="shared" si="52"/>
        <v>0.66666666666666663</v>
      </c>
      <c r="V224" s="69">
        <f t="shared" si="53"/>
        <v>5.333333333333333</v>
      </c>
    </row>
    <row r="225" spans="1:22" s="8" customFormat="1" x14ac:dyDescent="0.25">
      <c r="A225" s="21" t="s">
        <v>331</v>
      </c>
      <c r="B225" s="12" t="s">
        <v>101</v>
      </c>
      <c r="C225" s="12" t="str">
        <f t="shared" si="50"/>
        <v>Pineapple: Studio 2</v>
      </c>
      <c r="D225" s="69">
        <f t="shared" si="51"/>
        <v>26.90909090909091</v>
      </c>
      <c r="E225" s="23">
        <f t="shared" si="66"/>
        <v>36.089238899999998</v>
      </c>
      <c r="F225" s="23">
        <f t="shared" si="66"/>
        <v>19.685039400000001</v>
      </c>
      <c r="G225" s="23">
        <f t="shared" si="64"/>
        <v>710.41808966251267</v>
      </c>
      <c r="H225" s="37">
        <v>11</v>
      </c>
      <c r="I225" s="37">
        <v>6</v>
      </c>
      <c r="J225" s="37">
        <f t="shared" si="67"/>
        <v>66</v>
      </c>
      <c r="K225" s="12" t="s">
        <v>21</v>
      </c>
      <c r="L225" s="12" t="s">
        <v>21</v>
      </c>
      <c r="M225" s="12" t="s">
        <v>9</v>
      </c>
      <c r="N225" s="12" t="s">
        <v>21</v>
      </c>
      <c r="O225" s="12" t="s">
        <v>9</v>
      </c>
      <c r="P225" s="12" t="s">
        <v>9</v>
      </c>
      <c r="Q225" s="12" t="s">
        <v>9</v>
      </c>
      <c r="R225" s="62">
        <v>44.4</v>
      </c>
      <c r="S225" s="71">
        <f>R225*8</f>
        <v>355.2</v>
      </c>
      <c r="T225" s="71">
        <f t="shared" si="65"/>
        <v>1776</v>
      </c>
      <c r="U225" s="69">
        <f t="shared" si="52"/>
        <v>0.67272727272727273</v>
      </c>
      <c r="V225" s="69">
        <f t="shared" si="53"/>
        <v>5.3818181818181818</v>
      </c>
    </row>
    <row r="226" spans="1:22" s="8" customFormat="1" x14ac:dyDescent="0.25">
      <c r="A226" s="6" t="s">
        <v>443</v>
      </c>
      <c r="B226" s="25" t="s">
        <v>356</v>
      </c>
      <c r="C226" s="12" t="str">
        <f t="shared" si="50"/>
        <v>Raindance Film Festival: Room 1</v>
      </c>
      <c r="D226" s="69">
        <f t="shared" si="51"/>
        <v>26.948124859645187</v>
      </c>
      <c r="E226" s="13">
        <f t="shared" si="66"/>
        <v>20.013123390000001</v>
      </c>
      <c r="F226" s="13">
        <f t="shared" si="66"/>
        <v>23.95013127</v>
      </c>
      <c r="G226" s="14">
        <f t="shared" si="64"/>
        <v>479.31693231320742</v>
      </c>
      <c r="H226" s="50">
        <v>6.1</v>
      </c>
      <c r="I226" s="50">
        <v>7.3</v>
      </c>
      <c r="J226" s="50">
        <f t="shared" si="67"/>
        <v>44.529999999999994</v>
      </c>
      <c r="K226" s="8" t="s">
        <v>21</v>
      </c>
      <c r="L226" s="8" t="s">
        <v>21</v>
      </c>
      <c r="M226" s="8" t="s">
        <v>21</v>
      </c>
      <c r="N226" s="8" t="s">
        <v>21</v>
      </c>
      <c r="O226" s="8" t="s">
        <v>21</v>
      </c>
      <c r="P226" s="8" t="s">
        <v>21</v>
      </c>
      <c r="Q226" s="8" t="s">
        <v>9</v>
      </c>
      <c r="R226" s="62">
        <f>1.2*25</f>
        <v>30</v>
      </c>
      <c r="S226" s="71">
        <f>R226*8</f>
        <v>240</v>
      </c>
      <c r="T226" s="71">
        <f t="shared" si="65"/>
        <v>1200</v>
      </c>
      <c r="U226" s="69">
        <f t="shared" si="52"/>
        <v>0.67370312149112965</v>
      </c>
      <c r="V226" s="69">
        <f t="shared" si="53"/>
        <v>5.3896249719290372</v>
      </c>
    </row>
    <row r="227" spans="1:22" s="8" customFormat="1" x14ac:dyDescent="0.25">
      <c r="A227" s="6" t="s">
        <v>361</v>
      </c>
      <c r="B227" s="25" t="s">
        <v>379</v>
      </c>
      <c r="C227" s="12" t="str">
        <f t="shared" si="50"/>
        <v>RADA: GBS Studio</v>
      </c>
      <c r="D227" s="69">
        <f t="shared" si="51"/>
        <v>27.255639097744364</v>
      </c>
      <c r="E227" s="23">
        <f t="shared" si="66"/>
        <v>36.745406879999997</v>
      </c>
      <c r="F227" s="23">
        <f t="shared" si="66"/>
        <v>18.700787430000002</v>
      </c>
      <c r="G227" s="23">
        <f t="shared" si="64"/>
        <v>687.16804309173949</v>
      </c>
      <c r="H227" s="50">
        <v>11.2</v>
      </c>
      <c r="I227" s="50">
        <v>5.7</v>
      </c>
      <c r="J227" s="50">
        <f t="shared" si="67"/>
        <v>63.839999999999996</v>
      </c>
      <c r="K227" s="8" t="s">
        <v>21</v>
      </c>
      <c r="L227" s="8" t="s">
        <v>21</v>
      </c>
      <c r="M227" s="8" t="s">
        <v>9</v>
      </c>
      <c r="N227" s="8" t="s">
        <v>21</v>
      </c>
      <c r="O227" s="8" t="s">
        <v>9</v>
      </c>
      <c r="P227" s="8" t="s">
        <v>9</v>
      </c>
      <c r="Q227" s="8" t="s">
        <v>21</v>
      </c>
      <c r="R227" s="62">
        <v>48</v>
      </c>
      <c r="S227" s="62">
        <v>348</v>
      </c>
      <c r="T227" s="71">
        <f t="shared" si="65"/>
        <v>1740</v>
      </c>
      <c r="U227" s="69">
        <f t="shared" si="52"/>
        <v>0.75187969924812037</v>
      </c>
      <c r="V227" s="69">
        <f t="shared" si="53"/>
        <v>5.4511278195488728</v>
      </c>
    </row>
    <row r="228" spans="1:22" s="8" customFormat="1" x14ac:dyDescent="0.25">
      <c r="A228" s="12" t="s">
        <v>612</v>
      </c>
      <c r="B228" s="21" t="s">
        <v>102</v>
      </c>
      <c r="C228" s="12" t="str">
        <f t="shared" si="50"/>
        <v>Glasshill Studios: Studio 4</v>
      </c>
      <c r="D228" s="69">
        <f t="shared" si="51"/>
        <v>27.78983438035408</v>
      </c>
      <c r="E228" s="12"/>
      <c r="F228" s="12"/>
      <c r="G228" s="17"/>
      <c r="H228" s="51">
        <v>10.3</v>
      </c>
      <c r="I228" s="51">
        <v>6.8</v>
      </c>
      <c r="J228" s="37">
        <f t="shared" si="67"/>
        <v>70.040000000000006</v>
      </c>
      <c r="K228" s="23" t="s">
        <v>9</v>
      </c>
      <c r="L228" s="23" t="s">
        <v>21</v>
      </c>
      <c r="M228" s="23" t="s">
        <v>9</v>
      </c>
      <c r="N228" s="23" t="s">
        <v>21</v>
      </c>
      <c r="O228" s="23" t="s">
        <v>9</v>
      </c>
      <c r="P228" s="23" t="s">
        <v>9</v>
      </c>
      <c r="Q228" s="23" t="s">
        <v>9</v>
      </c>
      <c r="R228" s="71">
        <f>S228/8</f>
        <v>65.25</v>
      </c>
      <c r="S228" s="62">
        <v>522</v>
      </c>
      <c r="T228" s="62">
        <v>1946.3999999999999</v>
      </c>
      <c r="U228" s="69">
        <f t="shared" si="52"/>
        <v>0.93161050828098224</v>
      </c>
      <c r="V228" s="69">
        <f t="shared" si="53"/>
        <v>7.4528840662478579</v>
      </c>
    </row>
    <row r="229" spans="1:22" s="8" customFormat="1" x14ac:dyDescent="0.25">
      <c r="A229" s="6" t="s">
        <v>401</v>
      </c>
      <c r="B229" s="25" t="s">
        <v>165</v>
      </c>
      <c r="C229" s="12" t="str">
        <f t="shared" si="50"/>
        <v>St George's Church Bloomsbury: Meeting Room</v>
      </c>
      <c r="D229" s="69">
        <f t="shared" si="51"/>
        <v>28.333333333333332</v>
      </c>
      <c r="E229" s="23">
        <f>H229*3.2808399</f>
        <v>19.685039400000001</v>
      </c>
      <c r="F229" s="23">
        <f>I229*3.2808399</f>
        <v>8.2020997500000004</v>
      </c>
      <c r="G229" s="23">
        <f t="shared" ref="G229:G239" si="68">E229*F229</f>
        <v>161.45865674148016</v>
      </c>
      <c r="H229" s="50">
        <v>6</v>
      </c>
      <c r="I229" s="50">
        <v>2.5</v>
      </c>
      <c r="J229" s="50">
        <f t="shared" si="67"/>
        <v>15</v>
      </c>
      <c r="K229" s="8" t="s">
        <v>21</v>
      </c>
      <c r="L229" s="8" t="s">
        <v>21</v>
      </c>
      <c r="M229" s="8" t="s">
        <v>21</v>
      </c>
      <c r="N229" s="8" t="s">
        <v>21</v>
      </c>
      <c r="O229" s="8" t="s">
        <v>21</v>
      </c>
      <c r="P229" s="8" t="s">
        <v>21</v>
      </c>
      <c r="Q229" s="8" t="s">
        <v>21</v>
      </c>
      <c r="R229" s="71">
        <f>S229/8</f>
        <v>10.625</v>
      </c>
      <c r="S229" s="62">
        <v>85</v>
      </c>
      <c r="T229" s="71">
        <f t="shared" ref="T229:T234" si="69">S229*5</f>
        <v>425</v>
      </c>
      <c r="U229" s="69">
        <f t="shared" si="52"/>
        <v>0.70833333333333337</v>
      </c>
      <c r="V229" s="69">
        <f t="shared" si="53"/>
        <v>5.666666666666667</v>
      </c>
    </row>
    <row r="230" spans="1:22" s="8" customFormat="1" x14ac:dyDescent="0.25">
      <c r="A230" s="21" t="s">
        <v>148</v>
      </c>
      <c r="B230" s="21" t="s">
        <v>152</v>
      </c>
      <c r="C230" s="12" t="str">
        <f t="shared" si="50"/>
        <v>Dragon Hall: Green Room</v>
      </c>
      <c r="D230" s="69">
        <f t="shared" si="51"/>
        <v>29.681139755766619</v>
      </c>
      <c r="E230" s="12">
        <v>28.9</v>
      </c>
      <c r="F230" s="12">
        <v>21.9</v>
      </c>
      <c r="G230" s="17">
        <f t="shared" si="68"/>
        <v>632.91</v>
      </c>
      <c r="H230" s="37">
        <v>8.8000000000000007</v>
      </c>
      <c r="I230" s="37">
        <v>6.7</v>
      </c>
      <c r="J230" s="37">
        <f t="shared" si="67"/>
        <v>58.960000000000008</v>
      </c>
      <c r="K230" s="23" t="s">
        <v>9</v>
      </c>
      <c r="L230" s="23" t="s">
        <v>21</v>
      </c>
      <c r="M230" s="23" t="s">
        <v>9</v>
      </c>
      <c r="N230" s="23" t="s">
        <v>21</v>
      </c>
      <c r="O230" s="23" t="s">
        <v>21</v>
      </c>
      <c r="P230" s="23" t="s">
        <v>21</v>
      </c>
      <c r="Q230" s="23" t="s">
        <v>21</v>
      </c>
      <c r="R230" s="71">
        <f>S230/8</f>
        <v>43.75</v>
      </c>
      <c r="S230" s="74">
        <v>350</v>
      </c>
      <c r="T230" s="71">
        <f t="shared" si="69"/>
        <v>1750</v>
      </c>
      <c r="U230" s="69">
        <f t="shared" si="52"/>
        <v>0.74202849389416548</v>
      </c>
      <c r="V230" s="69">
        <f t="shared" si="53"/>
        <v>5.9362279511533238</v>
      </c>
    </row>
    <row r="231" spans="1:22" s="8" customFormat="1" x14ac:dyDescent="0.25">
      <c r="A231" s="21" t="s">
        <v>331</v>
      </c>
      <c r="B231" s="12" t="s">
        <v>92</v>
      </c>
      <c r="C231" s="12" t="str">
        <f t="shared" si="50"/>
        <v>Pineapple: Studio 5</v>
      </c>
      <c r="D231" s="69">
        <f t="shared" si="51"/>
        <v>30</v>
      </c>
      <c r="E231" s="23">
        <f t="shared" ref="E231:F236" si="70">H231*3.2808399</f>
        <v>19.685039400000001</v>
      </c>
      <c r="F231" s="23">
        <f t="shared" si="70"/>
        <v>26.246719200000001</v>
      </c>
      <c r="G231" s="23">
        <f t="shared" si="68"/>
        <v>516.66770157273652</v>
      </c>
      <c r="H231" s="37">
        <v>6</v>
      </c>
      <c r="I231" s="37">
        <v>8</v>
      </c>
      <c r="J231" s="37">
        <f t="shared" si="67"/>
        <v>48</v>
      </c>
      <c r="K231" s="12" t="s">
        <v>21</v>
      </c>
      <c r="L231" s="12" t="s">
        <v>21</v>
      </c>
      <c r="M231" s="12" t="s">
        <v>9</v>
      </c>
      <c r="N231" s="12" t="s">
        <v>21</v>
      </c>
      <c r="O231" s="12" t="s">
        <v>9</v>
      </c>
      <c r="P231" s="12" t="s">
        <v>9</v>
      </c>
      <c r="Q231" s="12" t="s">
        <v>9</v>
      </c>
      <c r="R231" s="62">
        <v>36</v>
      </c>
      <c r="S231" s="71">
        <f>R231*8</f>
        <v>288</v>
      </c>
      <c r="T231" s="71">
        <f t="shared" si="69"/>
        <v>1440</v>
      </c>
      <c r="U231" s="69">
        <f t="shared" si="52"/>
        <v>0.75</v>
      </c>
      <c r="V231" s="69">
        <f t="shared" si="53"/>
        <v>6</v>
      </c>
    </row>
    <row r="232" spans="1:22" s="8" customFormat="1" x14ac:dyDescent="0.25">
      <c r="A232" s="21" t="s">
        <v>331</v>
      </c>
      <c r="B232" s="12" t="s">
        <v>161</v>
      </c>
      <c r="C232" s="12" t="str">
        <f t="shared" si="50"/>
        <v>Pineapple: Studio 6</v>
      </c>
      <c r="D232" s="69">
        <f t="shared" si="51"/>
        <v>30</v>
      </c>
      <c r="E232" s="23">
        <f t="shared" si="70"/>
        <v>19.685039400000001</v>
      </c>
      <c r="F232" s="23">
        <f t="shared" si="70"/>
        <v>26.246719200000001</v>
      </c>
      <c r="G232" s="23">
        <f t="shared" si="68"/>
        <v>516.66770157273652</v>
      </c>
      <c r="H232" s="37">
        <v>6</v>
      </c>
      <c r="I232" s="37">
        <v>8</v>
      </c>
      <c r="J232" s="37">
        <f t="shared" si="67"/>
        <v>48</v>
      </c>
      <c r="K232" s="12" t="s">
        <v>21</v>
      </c>
      <c r="L232" s="12" t="s">
        <v>21</v>
      </c>
      <c r="M232" s="12" t="s">
        <v>9</v>
      </c>
      <c r="N232" s="12" t="s">
        <v>21</v>
      </c>
      <c r="O232" s="12" t="s">
        <v>9</v>
      </c>
      <c r="P232" s="12" t="s">
        <v>9</v>
      </c>
      <c r="Q232" s="12" t="s">
        <v>9</v>
      </c>
      <c r="R232" s="62">
        <v>36</v>
      </c>
      <c r="S232" s="71">
        <f>R232*8</f>
        <v>288</v>
      </c>
      <c r="T232" s="71">
        <f t="shared" si="69"/>
        <v>1440</v>
      </c>
      <c r="U232" s="69">
        <f t="shared" si="52"/>
        <v>0.75</v>
      </c>
      <c r="V232" s="69">
        <f t="shared" si="53"/>
        <v>6</v>
      </c>
    </row>
    <row r="233" spans="1:22" x14ac:dyDescent="0.25">
      <c r="A233" s="21" t="s">
        <v>331</v>
      </c>
      <c r="B233" s="12" t="s">
        <v>162</v>
      </c>
      <c r="C233" s="12" t="str">
        <f t="shared" si="50"/>
        <v>Pineapple: Studio 10</v>
      </c>
      <c r="D233" s="69">
        <f t="shared" si="51"/>
        <v>30.222222222222221</v>
      </c>
      <c r="E233" s="23">
        <f t="shared" si="70"/>
        <v>29.527559100000001</v>
      </c>
      <c r="F233" s="23">
        <f t="shared" si="70"/>
        <v>19.685039400000001</v>
      </c>
      <c r="G233" s="23">
        <f t="shared" si="68"/>
        <v>581.25116426932857</v>
      </c>
      <c r="H233" s="37">
        <v>9</v>
      </c>
      <c r="I233" s="37">
        <v>6</v>
      </c>
      <c r="J233" s="37">
        <f t="shared" si="67"/>
        <v>54</v>
      </c>
      <c r="K233" s="12" t="s">
        <v>21</v>
      </c>
      <c r="L233" s="12" t="s">
        <v>21</v>
      </c>
      <c r="M233" s="12" t="s">
        <v>9</v>
      </c>
      <c r="N233" s="12" t="s">
        <v>21</v>
      </c>
      <c r="O233" s="12" t="s">
        <v>9</v>
      </c>
      <c r="P233" s="12" t="s">
        <v>9</v>
      </c>
      <c r="Q233" s="12" t="s">
        <v>9</v>
      </c>
      <c r="R233" s="62">
        <v>40.799999999999997</v>
      </c>
      <c r="S233" s="71">
        <f>R233*8</f>
        <v>326.39999999999998</v>
      </c>
      <c r="T233" s="71">
        <f t="shared" si="69"/>
        <v>1632</v>
      </c>
      <c r="U233" s="69">
        <f t="shared" si="52"/>
        <v>0.75555555555555554</v>
      </c>
      <c r="V233" s="69">
        <f t="shared" si="53"/>
        <v>6.0444444444444443</v>
      </c>
    </row>
    <row r="234" spans="1:22" x14ac:dyDescent="0.25">
      <c r="A234" s="21" t="s">
        <v>282</v>
      </c>
      <c r="B234" s="12" t="s">
        <v>286</v>
      </c>
      <c r="C234" s="12" t="str">
        <f t="shared" si="50"/>
        <v>Tricycle Theatre : Creative Space</v>
      </c>
      <c r="D234" s="69">
        <f t="shared" si="51"/>
        <v>30.478955007256896</v>
      </c>
      <c r="E234" s="23">
        <f t="shared" si="70"/>
        <v>17.06036748</v>
      </c>
      <c r="F234" s="23">
        <f t="shared" si="70"/>
        <v>34.776902939999999</v>
      </c>
      <c r="G234" s="17">
        <f t="shared" si="68"/>
        <v>593.3067439726924</v>
      </c>
      <c r="H234" s="37">
        <v>5.2</v>
      </c>
      <c r="I234" s="37">
        <v>10.6</v>
      </c>
      <c r="J234" s="37">
        <f t="shared" si="67"/>
        <v>55.12</v>
      </c>
      <c r="K234" s="12" t="s">
        <v>21</v>
      </c>
      <c r="L234" s="12" t="s">
        <v>9</v>
      </c>
      <c r="M234" s="12" t="s">
        <v>21</v>
      </c>
      <c r="N234" s="12" t="s">
        <v>21</v>
      </c>
      <c r="O234" s="12" t="s">
        <v>21</v>
      </c>
      <c r="P234" s="12" t="s">
        <v>21</v>
      </c>
      <c r="Q234" s="12" t="s">
        <v>21</v>
      </c>
      <c r="R234" s="74">
        <f>35*1.2</f>
        <v>42</v>
      </c>
      <c r="S234" s="71">
        <f>R234*8</f>
        <v>336</v>
      </c>
      <c r="T234" s="71">
        <f t="shared" si="69"/>
        <v>1680</v>
      </c>
      <c r="U234" s="69">
        <f t="shared" si="52"/>
        <v>0.76197387518142234</v>
      </c>
      <c r="V234" s="69">
        <f t="shared" si="53"/>
        <v>6.0957910014513788</v>
      </c>
    </row>
    <row r="235" spans="1:22" x14ac:dyDescent="0.25">
      <c r="A235" s="21" t="s">
        <v>81</v>
      </c>
      <c r="B235" s="12" t="s">
        <v>88</v>
      </c>
      <c r="C235" s="12" t="str">
        <f t="shared" si="50"/>
        <v>Artsadmin: Theatre</v>
      </c>
      <c r="D235" s="69">
        <f t="shared" si="51"/>
        <v>30.666666666666668</v>
      </c>
      <c r="E235" s="17">
        <f t="shared" si="70"/>
        <v>32.808399000000001</v>
      </c>
      <c r="F235" s="17">
        <f t="shared" si="70"/>
        <v>29.527559100000001</v>
      </c>
      <c r="G235" s="17">
        <f t="shared" si="68"/>
        <v>968.75194044888099</v>
      </c>
      <c r="H235" s="37">
        <v>10</v>
      </c>
      <c r="I235" s="37">
        <v>9</v>
      </c>
      <c r="J235" s="37">
        <f t="shared" si="67"/>
        <v>90</v>
      </c>
      <c r="K235" s="12" t="s">
        <v>9</v>
      </c>
      <c r="L235" s="12" t="s">
        <v>9</v>
      </c>
      <c r="M235" s="12" t="s">
        <v>9</v>
      </c>
      <c r="N235" s="12" t="s">
        <v>9</v>
      </c>
      <c r="O235" s="12" t="s">
        <v>21</v>
      </c>
      <c r="P235" s="12" t="s">
        <v>9</v>
      </c>
      <c r="Q235" s="12" t="s">
        <v>21</v>
      </c>
      <c r="R235" s="73">
        <f>S235/5</f>
        <v>138</v>
      </c>
      <c r="S235" s="74">
        <f>575*1.2</f>
        <v>690</v>
      </c>
      <c r="T235" s="74">
        <f>2300*1.2</f>
        <v>2760</v>
      </c>
      <c r="U235" s="69">
        <f t="shared" si="52"/>
        <v>1.5333333333333334</v>
      </c>
      <c r="V235" s="69">
        <f t="shared" si="53"/>
        <v>7.666666666666667</v>
      </c>
    </row>
    <row r="236" spans="1:22" x14ac:dyDescent="0.25">
      <c r="A236" s="6" t="s">
        <v>361</v>
      </c>
      <c r="B236" s="25" t="s">
        <v>89</v>
      </c>
      <c r="C236" s="12" t="str">
        <f t="shared" ref="C236:C255" si="71">A236&amp;": "&amp;B236</f>
        <v>RADA: Studio 3</v>
      </c>
      <c r="D236" s="69">
        <f t="shared" ref="D236:D255" si="72">T236/J236</f>
        <v>31.428571428571427</v>
      </c>
      <c r="E236" s="23">
        <f t="shared" si="70"/>
        <v>22.965879300000001</v>
      </c>
      <c r="F236" s="23">
        <f t="shared" si="70"/>
        <v>19.685039400000001</v>
      </c>
      <c r="G236" s="23">
        <f t="shared" si="68"/>
        <v>452.08423887614447</v>
      </c>
      <c r="H236" s="50">
        <v>7</v>
      </c>
      <c r="I236" s="50">
        <v>6</v>
      </c>
      <c r="J236" s="50">
        <f t="shared" si="67"/>
        <v>42</v>
      </c>
      <c r="K236" s="8" t="s">
        <v>21</v>
      </c>
      <c r="L236" s="8" t="s">
        <v>21</v>
      </c>
      <c r="M236" s="8" t="s">
        <v>21</v>
      </c>
      <c r="N236" s="8" t="s">
        <v>21</v>
      </c>
      <c r="O236" s="8" t="s">
        <v>21</v>
      </c>
      <c r="P236" s="8" t="s">
        <v>9</v>
      </c>
      <c r="Q236" s="8" t="s">
        <v>21</v>
      </c>
      <c r="R236" s="62">
        <v>36</v>
      </c>
      <c r="S236" s="62">
        <v>264</v>
      </c>
      <c r="T236" s="71">
        <f>S236*5</f>
        <v>1320</v>
      </c>
      <c r="U236" s="69">
        <f t="shared" ref="U236:U255" si="73">R236/J236</f>
        <v>0.8571428571428571</v>
      </c>
      <c r="V236" s="69">
        <f t="shared" ref="V236:V255" si="74">S236/J236</f>
        <v>6.2857142857142856</v>
      </c>
    </row>
    <row r="237" spans="1:22" x14ac:dyDescent="0.25">
      <c r="A237" s="12" t="s">
        <v>58</v>
      </c>
      <c r="B237" s="12" t="s">
        <v>100</v>
      </c>
      <c r="C237" s="12" t="str">
        <f t="shared" si="71"/>
        <v>Actors Temple: Studio 1</v>
      </c>
      <c r="D237" s="69">
        <f t="shared" si="72"/>
        <v>32.798647055808942</v>
      </c>
      <c r="E237" s="12">
        <v>13</v>
      </c>
      <c r="F237" s="12">
        <v>16</v>
      </c>
      <c r="G237" s="17">
        <f t="shared" si="68"/>
        <v>208</v>
      </c>
      <c r="H237" s="37">
        <v>3.95</v>
      </c>
      <c r="I237" s="37">
        <v>4.9400000000000004</v>
      </c>
      <c r="J237" s="37">
        <f t="shared" si="67"/>
        <v>19.513000000000002</v>
      </c>
      <c r="K237" s="12" t="s">
        <v>21</v>
      </c>
      <c r="L237" s="12" t="s">
        <v>9</v>
      </c>
      <c r="M237" s="12" t="s">
        <v>21</v>
      </c>
      <c r="N237" s="12" t="s">
        <v>21</v>
      </c>
      <c r="O237" s="12" t="s">
        <v>21</v>
      </c>
      <c r="P237" s="12" t="s">
        <v>21</v>
      </c>
      <c r="Q237" s="12" t="s">
        <v>21</v>
      </c>
      <c r="R237" s="74">
        <v>17</v>
      </c>
      <c r="S237" s="74">
        <v>128</v>
      </c>
      <c r="T237" s="73">
        <f>S237*5</f>
        <v>640</v>
      </c>
      <c r="U237" s="69">
        <f t="shared" si="73"/>
        <v>0.87121406241992505</v>
      </c>
      <c r="V237" s="69">
        <f t="shared" si="74"/>
        <v>6.559729411161789</v>
      </c>
    </row>
    <row r="238" spans="1:22" x14ac:dyDescent="0.25">
      <c r="A238" s="21" t="s">
        <v>282</v>
      </c>
      <c r="B238" s="12" t="s">
        <v>285</v>
      </c>
      <c r="C238" s="12" t="str">
        <f t="shared" si="71"/>
        <v>Tricycle Theatre : Baldwin Studio</v>
      </c>
      <c r="D238" s="69">
        <f t="shared" si="72"/>
        <v>33.21799307958478</v>
      </c>
      <c r="E238" s="23">
        <f>H238*3.2808399</f>
        <v>22.309711320000002</v>
      </c>
      <c r="F238" s="23">
        <f>I238*3.2808399</f>
        <v>27.887139150000003</v>
      </c>
      <c r="G238" s="17">
        <f t="shared" si="68"/>
        <v>622.15402397717025</v>
      </c>
      <c r="H238" s="37">
        <v>6.8</v>
      </c>
      <c r="I238" s="37">
        <v>8.5</v>
      </c>
      <c r="J238" s="37">
        <f t="shared" si="67"/>
        <v>57.8</v>
      </c>
      <c r="K238" s="12" t="s">
        <v>9</v>
      </c>
      <c r="L238" s="12" t="s">
        <v>9</v>
      </c>
      <c r="M238" s="12" t="s">
        <v>21</v>
      </c>
      <c r="N238" s="12" t="s">
        <v>9</v>
      </c>
      <c r="O238" s="12" t="s">
        <v>21</v>
      </c>
      <c r="P238" s="12" t="s">
        <v>21</v>
      </c>
      <c r="Q238" s="12" t="s">
        <v>21</v>
      </c>
      <c r="R238" s="74">
        <f>40*1.2</f>
        <v>48</v>
      </c>
      <c r="S238" s="71">
        <f>R238*8</f>
        <v>384</v>
      </c>
      <c r="T238" s="71">
        <f>S238*5</f>
        <v>1920</v>
      </c>
      <c r="U238" s="69">
        <f t="shared" si="73"/>
        <v>0.83044982698961944</v>
      </c>
      <c r="V238" s="69">
        <f t="shared" si="74"/>
        <v>6.6435986159169556</v>
      </c>
    </row>
    <row r="239" spans="1:22" x14ac:dyDescent="0.25">
      <c r="A239" s="6" t="s">
        <v>547</v>
      </c>
      <c r="B239" s="8" t="s">
        <v>747</v>
      </c>
      <c r="C239" s="12" t="str">
        <f t="shared" si="71"/>
        <v>Stratford Circus: C1</v>
      </c>
      <c r="D239" s="69">
        <f t="shared" si="72"/>
        <v>36.290515473780928</v>
      </c>
      <c r="E239" s="13">
        <f>H239*3.2808399</f>
        <v>50.098425273000004</v>
      </c>
      <c r="F239" s="13">
        <f>I239*3.2808399</f>
        <v>39.074803209000002</v>
      </c>
      <c r="G239" s="14">
        <f t="shared" si="68"/>
        <v>1957.5861086232674</v>
      </c>
      <c r="H239" s="50">
        <v>15.27</v>
      </c>
      <c r="I239" s="50">
        <v>11.91</v>
      </c>
      <c r="J239" s="50">
        <f t="shared" si="67"/>
        <v>181.8657</v>
      </c>
      <c r="K239" s="8" t="s">
        <v>21</v>
      </c>
      <c r="L239" s="8" t="s">
        <v>21</v>
      </c>
      <c r="M239" s="8" t="s">
        <v>9</v>
      </c>
      <c r="N239" s="8" t="s">
        <v>9</v>
      </c>
      <c r="O239" s="8" t="s">
        <v>21</v>
      </c>
      <c r="P239" s="57" t="s">
        <v>21</v>
      </c>
      <c r="Q239" s="57" t="s">
        <v>21</v>
      </c>
      <c r="R239" s="71">
        <f>S239/8</f>
        <v>165</v>
      </c>
      <c r="S239" s="85">
        <f>1.2*1100</f>
        <v>1320</v>
      </c>
      <c r="T239" s="71">
        <f>S239*5</f>
        <v>6600</v>
      </c>
      <c r="U239" s="69">
        <f t="shared" si="73"/>
        <v>0.90726288684452316</v>
      </c>
      <c r="V239" s="69">
        <f t="shared" si="74"/>
        <v>7.2581030947561853</v>
      </c>
    </row>
    <row r="240" spans="1:22" x14ac:dyDescent="0.25">
      <c r="A240" s="21" t="s">
        <v>287</v>
      </c>
      <c r="B240" s="12" t="s">
        <v>38</v>
      </c>
      <c r="C240" s="12" t="str">
        <f t="shared" si="71"/>
        <v>Menier Chocolate Factory: Single space</v>
      </c>
      <c r="D240" s="69">
        <f t="shared" si="72"/>
        <v>38</v>
      </c>
      <c r="H240" s="37" t="s">
        <v>42</v>
      </c>
      <c r="I240" s="37" t="s">
        <v>42</v>
      </c>
      <c r="J240" s="37">
        <v>30</v>
      </c>
      <c r="K240" s="12" t="s">
        <v>9</v>
      </c>
      <c r="L240" s="12" t="s">
        <v>21</v>
      </c>
      <c r="M240" s="12" t="s">
        <v>21</v>
      </c>
      <c r="N240" s="12" t="s">
        <v>21</v>
      </c>
      <c r="O240" s="12" t="s">
        <v>21</v>
      </c>
      <c r="P240" s="12" t="s">
        <v>9</v>
      </c>
      <c r="Q240" s="12" t="s">
        <v>21</v>
      </c>
      <c r="R240" s="73">
        <f>S240/8</f>
        <v>28.5</v>
      </c>
      <c r="S240" s="73">
        <f>T240/5</f>
        <v>228</v>
      </c>
      <c r="T240" s="74">
        <f>950*1.2</f>
        <v>1140</v>
      </c>
      <c r="U240" s="69">
        <f t="shared" si="73"/>
        <v>0.95</v>
      </c>
      <c r="V240" s="69">
        <f t="shared" si="74"/>
        <v>7.6</v>
      </c>
    </row>
    <row r="241" spans="1:22" x14ac:dyDescent="0.25">
      <c r="A241" s="6" t="s">
        <v>485</v>
      </c>
      <c r="B241" s="8" t="s">
        <v>152</v>
      </c>
      <c r="C241" s="12" t="str">
        <f t="shared" si="71"/>
        <v>Paddington Arts Centre: Green Room</v>
      </c>
      <c r="D241" s="69">
        <f t="shared" si="72"/>
        <v>38.4</v>
      </c>
      <c r="E241" s="13">
        <f>H241*3.2808399</f>
        <v>24.606299249999999</v>
      </c>
      <c r="F241" s="13">
        <f>I241*3.2808399</f>
        <v>12.303149625</v>
      </c>
      <c r="G241" s="14">
        <f t="shared" ref="G241:G247" si="75">E241*F241</f>
        <v>302.73498139027527</v>
      </c>
      <c r="H241" s="50">
        <v>7.5</v>
      </c>
      <c r="I241" s="50">
        <v>3.75</v>
      </c>
      <c r="J241" s="50">
        <f t="shared" ref="J241:J253" si="76">H241*I241</f>
        <v>28.125</v>
      </c>
      <c r="K241" s="8" t="s">
        <v>21</v>
      </c>
      <c r="L241" s="8" t="s">
        <v>21</v>
      </c>
      <c r="M241" s="8" t="s">
        <v>21</v>
      </c>
      <c r="N241" s="8" t="s">
        <v>21</v>
      </c>
      <c r="O241" s="8" t="s">
        <v>21</v>
      </c>
      <c r="P241" s="8" t="s">
        <v>21</v>
      </c>
      <c r="Q241" s="8" t="s">
        <v>21</v>
      </c>
      <c r="R241" s="62">
        <v>27</v>
      </c>
      <c r="S241" s="71">
        <f>R241*8</f>
        <v>216</v>
      </c>
      <c r="T241" s="71">
        <f>S241*5</f>
        <v>1080</v>
      </c>
      <c r="U241" s="69">
        <f t="shared" si="73"/>
        <v>0.96</v>
      </c>
      <c r="V241" s="69">
        <f t="shared" si="74"/>
        <v>7.68</v>
      </c>
    </row>
    <row r="242" spans="1:22" x14ac:dyDescent="0.25">
      <c r="A242" s="6" t="s">
        <v>408</v>
      </c>
      <c r="B242" s="25" t="s">
        <v>53</v>
      </c>
      <c r="C242" s="12" t="str">
        <f t="shared" si="71"/>
        <v>Theatro Technis: Rehearsal Studio</v>
      </c>
      <c r="D242" s="69">
        <f t="shared" si="72"/>
        <v>40</v>
      </c>
      <c r="E242" s="23">
        <f>H242*3.2808399</f>
        <v>16.404199500000001</v>
      </c>
      <c r="F242" s="23">
        <f>I242*3.2808399</f>
        <v>16.404199500000001</v>
      </c>
      <c r="G242" s="23">
        <f t="shared" si="75"/>
        <v>269.09776123580025</v>
      </c>
      <c r="H242" s="50">
        <v>5</v>
      </c>
      <c r="I242" s="50">
        <v>5</v>
      </c>
      <c r="J242" s="50">
        <f t="shared" si="76"/>
        <v>25</v>
      </c>
      <c r="K242" s="8" t="s">
        <v>21</v>
      </c>
      <c r="L242" s="8" t="s">
        <v>21</v>
      </c>
      <c r="M242" s="8" t="s">
        <v>21</v>
      </c>
      <c r="N242" s="8" t="s">
        <v>21</v>
      </c>
      <c r="O242" s="8" t="s">
        <v>21</v>
      </c>
      <c r="P242" s="8" t="s">
        <v>21</v>
      </c>
      <c r="Q242" s="8" t="s">
        <v>21</v>
      </c>
      <c r="R242" s="62">
        <v>25</v>
      </c>
      <c r="S242" s="71">
        <f>R242*8</f>
        <v>200</v>
      </c>
      <c r="T242" s="71">
        <f>S242*5</f>
        <v>1000</v>
      </c>
      <c r="U242" s="69">
        <f t="shared" si="73"/>
        <v>1</v>
      </c>
      <c r="V242" s="69">
        <f t="shared" si="74"/>
        <v>8</v>
      </c>
    </row>
    <row r="243" spans="1:22" x14ac:dyDescent="0.25">
      <c r="A243" s="6" t="s">
        <v>420</v>
      </c>
      <c r="B243" s="25" t="s">
        <v>592</v>
      </c>
      <c r="C243" s="12" t="str">
        <f t="shared" si="71"/>
        <v>Diorama Arts Studios: Academy Room</v>
      </c>
      <c r="D243" s="69">
        <f t="shared" si="72"/>
        <v>41.666666666666664</v>
      </c>
      <c r="E243" s="13">
        <v>13</v>
      </c>
      <c r="F243" s="13">
        <v>19</v>
      </c>
      <c r="G243" s="14">
        <f t="shared" si="75"/>
        <v>247</v>
      </c>
      <c r="H243" s="50">
        <v>4</v>
      </c>
      <c r="I243" s="50">
        <v>6</v>
      </c>
      <c r="J243" s="50">
        <f t="shared" si="76"/>
        <v>24</v>
      </c>
      <c r="K243" s="8" t="s">
        <v>9</v>
      </c>
      <c r="L243" s="8" t="s">
        <v>21</v>
      </c>
      <c r="M243" s="8" t="s">
        <v>21</v>
      </c>
      <c r="N243" s="8" t="s">
        <v>21</v>
      </c>
      <c r="O243" s="8" t="s">
        <v>21</v>
      </c>
      <c r="P243" s="8" t="s">
        <v>21</v>
      </c>
      <c r="Q243" s="8" t="s">
        <v>21</v>
      </c>
      <c r="R243" s="62">
        <v>25</v>
      </c>
      <c r="S243" s="71">
        <f>R243*8</f>
        <v>200</v>
      </c>
      <c r="T243" s="71">
        <f>S243*5</f>
        <v>1000</v>
      </c>
      <c r="U243" s="69">
        <f t="shared" si="73"/>
        <v>1.0416666666666667</v>
      </c>
      <c r="V243" s="69">
        <f t="shared" si="74"/>
        <v>8.3333333333333339</v>
      </c>
    </row>
    <row r="244" spans="1:22" x14ac:dyDescent="0.25">
      <c r="A244" s="6" t="s">
        <v>530</v>
      </c>
      <c r="B244" s="8" t="s">
        <v>165</v>
      </c>
      <c r="C244" s="12" t="str">
        <f t="shared" si="71"/>
        <v>St James' Church Piccadilly: Meeting Room</v>
      </c>
      <c r="D244" s="69">
        <f t="shared" si="72"/>
        <v>42.666666666666664</v>
      </c>
      <c r="E244" s="13">
        <f t="shared" ref="E244:F246" si="77">H244*3.2808399</f>
        <v>24.606299249999999</v>
      </c>
      <c r="F244" s="13">
        <f t="shared" si="77"/>
        <v>16.404199500000001</v>
      </c>
      <c r="G244" s="14">
        <f t="shared" si="75"/>
        <v>403.64664185370037</v>
      </c>
      <c r="H244" s="50">
        <v>7.5</v>
      </c>
      <c r="I244" s="50">
        <v>5</v>
      </c>
      <c r="J244" s="50">
        <f t="shared" si="76"/>
        <v>37.5</v>
      </c>
      <c r="K244" s="8" t="s">
        <v>9</v>
      </c>
      <c r="L244" s="8" t="s">
        <v>21</v>
      </c>
      <c r="M244" s="8" t="s">
        <v>21</v>
      </c>
      <c r="N244" s="8" t="s">
        <v>21</v>
      </c>
      <c r="O244" s="8" t="s">
        <v>21</v>
      </c>
      <c r="P244" s="57" t="s">
        <v>21</v>
      </c>
      <c r="Q244" s="57" t="s">
        <v>21</v>
      </c>
      <c r="R244" s="85">
        <v>40</v>
      </c>
      <c r="S244" s="67">
        <f>R244*8</f>
        <v>320</v>
      </c>
      <c r="T244" s="71">
        <f>S244*5</f>
        <v>1600</v>
      </c>
      <c r="U244" s="69">
        <f t="shared" si="73"/>
        <v>1.0666666666666667</v>
      </c>
      <c r="V244" s="69">
        <f t="shared" si="74"/>
        <v>8.5333333333333332</v>
      </c>
    </row>
    <row r="245" spans="1:22" x14ac:dyDescent="0.25">
      <c r="A245" s="21" t="s">
        <v>192</v>
      </c>
      <c r="B245" s="21" t="s">
        <v>538</v>
      </c>
      <c r="C245" s="12" t="str">
        <f t="shared" si="71"/>
        <v>Graeae Theatre Company: Creative Hub</v>
      </c>
      <c r="D245" s="69">
        <f t="shared" si="72"/>
        <v>42.857142857142854</v>
      </c>
      <c r="E245" s="23">
        <f t="shared" si="77"/>
        <v>22.965879300000001</v>
      </c>
      <c r="F245" s="23">
        <f t="shared" si="77"/>
        <v>13.123359600000001</v>
      </c>
      <c r="G245" s="23">
        <f t="shared" si="75"/>
        <v>301.38949258409633</v>
      </c>
      <c r="H245" s="51">
        <v>7</v>
      </c>
      <c r="I245" s="51">
        <v>4</v>
      </c>
      <c r="J245" s="51">
        <f t="shared" si="76"/>
        <v>28</v>
      </c>
      <c r="K245" s="23" t="s">
        <v>9</v>
      </c>
      <c r="L245" s="23" t="s">
        <v>9</v>
      </c>
      <c r="M245" s="23" t="s">
        <v>21</v>
      </c>
      <c r="N245" s="23" t="s">
        <v>21</v>
      </c>
      <c r="O245" s="23" t="s">
        <v>21</v>
      </c>
      <c r="P245" s="23" t="s">
        <v>21</v>
      </c>
      <c r="Q245" s="23" t="s">
        <v>21</v>
      </c>
      <c r="R245" s="74">
        <f>1.2*39</f>
        <v>46.8</v>
      </c>
      <c r="S245" s="74">
        <f>1.2*200</f>
        <v>240</v>
      </c>
      <c r="T245" s="73">
        <f>S245*5</f>
        <v>1200</v>
      </c>
      <c r="U245" s="69">
        <f t="shared" si="73"/>
        <v>1.6714285714285713</v>
      </c>
      <c r="V245" s="69">
        <f t="shared" si="74"/>
        <v>8.5714285714285712</v>
      </c>
    </row>
    <row r="246" spans="1:22" x14ac:dyDescent="0.25">
      <c r="A246" s="12" t="s">
        <v>153</v>
      </c>
      <c r="B246" s="21" t="s">
        <v>164</v>
      </c>
      <c r="C246" s="12" t="str">
        <f t="shared" si="71"/>
        <v>Danceworks: Studio 4 (Mini)</v>
      </c>
      <c r="D246" s="69">
        <f t="shared" si="72"/>
        <v>44.444444444444443</v>
      </c>
      <c r="E246" s="23">
        <f t="shared" si="77"/>
        <v>14.763779550000001</v>
      </c>
      <c r="F246" s="23">
        <f t="shared" si="77"/>
        <v>9.8425197000000004</v>
      </c>
      <c r="G246" s="17">
        <f t="shared" si="75"/>
        <v>145.31279106733214</v>
      </c>
      <c r="H246" s="51">
        <v>4.5</v>
      </c>
      <c r="I246" s="51">
        <v>3</v>
      </c>
      <c r="J246" s="37">
        <f t="shared" si="76"/>
        <v>13.5</v>
      </c>
      <c r="K246" s="23" t="s">
        <v>21</v>
      </c>
      <c r="L246" s="23" t="s">
        <v>21</v>
      </c>
      <c r="M246" s="23" t="s">
        <v>9</v>
      </c>
      <c r="N246" s="23" t="s">
        <v>21</v>
      </c>
      <c r="O246" s="23" t="s">
        <v>9</v>
      </c>
      <c r="P246" s="23" t="s">
        <v>21</v>
      </c>
      <c r="Q246" s="23" t="s">
        <v>9</v>
      </c>
      <c r="R246" s="74">
        <v>15</v>
      </c>
      <c r="S246" s="74">
        <v>120</v>
      </c>
      <c r="T246" s="74">
        <v>600</v>
      </c>
      <c r="U246" s="69">
        <f t="shared" si="73"/>
        <v>1.1111111111111112</v>
      </c>
      <c r="V246" s="69">
        <f t="shared" si="74"/>
        <v>8.8888888888888893</v>
      </c>
    </row>
    <row r="247" spans="1:22" x14ac:dyDescent="0.25">
      <c r="A247" s="12" t="s">
        <v>44</v>
      </c>
      <c r="B247" s="12" t="s">
        <v>50</v>
      </c>
      <c r="C247" s="12" t="str">
        <f t="shared" si="71"/>
        <v>Actors Centre: Vocal &amp; Singing Studio</v>
      </c>
      <c r="D247" s="69">
        <f t="shared" si="72"/>
        <v>50</v>
      </c>
      <c r="E247" s="12">
        <v>10</v>
      </c>
      <c r="F247" s="12">
        <v>15</v>
      </c>
      <c r="G247" s="17">
        <f t="shared" si="75"/>
        <v>150</v>
      </c>
      <c r="H247" s="37">
        <v>3</v>
      </c>
      <c r="I247" s="37">
        <v>4.5</v>
      </c>
      <c r="J247" s="37">
        <f t="shared" si="76"/>
        <v>13.5</v>
      </c>
      <c r="K247" s="12" t="s">
        <v>9</v>
      </c>
      <c r="L247" s="12" t="s">
        <v>21</v>
      </c>
      <c r="M247" s="12" t="s">
        <v>21</v>
      </c>
      <c r="N247" s="12" t="s">
        <v>21</v>
      </c>
      <c r="O247" s="12" t="s">
        <v>21</v>
      </c>
      <c r="P247" s="12" t="s">
        <v>9</v>
      </c>
      <c r="Q247" s="12" t="s">
        <v>9</v>
      </c>
      <c r="R247" s="74">
        <v>22</v>
      </c>
      <c r="S247" s="74">
        <v>135</v>
      </c>
      <c r="T247" s="73">
        <f t="shared" ref="T247:T255" si="78">S247*5</f>
        <v>675</v>
      </c>
      <c r="U247" s="69">
        <f t="shared" si="73"/>
        <v>1.6296296296296295</v>
      </c>
      <c r="V247" s="69">
        <f t="shared" si="74"/>
        <v>10</v>
      </c>
    </row>
    <row r="248" spans="1:22" x14ac:dyDescent="0.25">
      <c r="A248" s="6" t="s">
        <v>472</v>
      </c>
      <c r="B248" s="8" t="s">
        <v>165</v>
      </c>
      <c r="C248" s="12" t="str">
        <f t="shared" si="71"/>
        <v>Brady Arts and Community Centre: Meeting Room</v>
      </c>
      <c r="D248" s="69">
        <f t="shared" si="72"/>
        <v>53.333333333333336</v>
      </c>
      <c r="E248" s="13"/>
      <c r="F248" s="13"/>
      <c r="G248" s="14"/>
      <c r="H248" s="50">
        <v>4.5</v>
      </c>
      <c r="I248" s="50">
        <v>2.5</v>
      </c>
      <c r="J248" s="50">
        <f t="shared" si="76"/>
        <v>11.25</v>
      </c>
      <c r="K248" s="8" t="s">
        <v>21</v>
      </c>
      <c r="L248" s="8" t="s">
        <v>21</v>
      </c>
      <c r="M248" s="8" t="s">
        <v>21</v>
      </c>
      <c r="N248" s="8" t="s">
        <v>21</v>
      </c>
      <c r="O248" s="8" t="s">
        <v>21</v>
      </c>
      <c r="P248" s="8" t="s">
        <v>21</v>
      </c>
      <c r="Q248" s="8" t="s">
        <v>21</v>
      </c>
      <c r="R248" s="62">
        <v>15</v>
      </c>
      <c r="S248" s="71">
        <f>R248*8</f>
        <v>120</v>
      </c>
      <c r="T248" s="71">
        <f t="shared" si="78"/>
        <v>600</v>
      </c>
      <c r="U248" s="69">
        <f t="shared" si="73"/>
        <v>1.3333333333333333</v>
      </c>
      <c r="V248" s="69">
        <f t="shared" si="74"/>
        <v>10.666666666666666</v>
      </c>
    </row>
    <row r="249" spans="1:22" x14ac:dyDescent="0.25">
      <c r="A249" s="6" t="s">
        <v>547</v>
      </c>
      <c r="B249" s="8" t="s">
        <v>748</v>
      </c>
      <c r="C249" s="12" t="str">
        <f t="shared" si="71"/>
        <v>Stratford Circus: C2</v>
      </c>
      <c r="D249" s="69">
        <f t="shared" si="72"/>
        <v>53.398058252427184</v>
      </c>
      <c r="E249" s="13">
        <f>H249*3.2808399</f>
        <v>33.792650970000004</v>
      </c>
      <c r="F249" s="13">
        <f>I249*3.2808399</f>
        <v>19.685039400000001</v>
      </c>
      <c r="G249" s="14">
        <f>E249*F249</f>
        <v>665.20966577489833</v>
      </c>
      <c r="H249" s="50">
        <v>10.3</v>
      </c>
      <c r="I249" s="50">
        <v>6</v>
      </c>
      <c r="J249" s="50">
        <f t="shared" si="76"/>
        <v>61.800000000000004</v>
      </c>
      <c r="K249" s="8" t="s">
        <v>21</v>
      </c>
      <c r="L249" s="8" t="s">
        <v>21</v>
      </c>
      <c r="M249" s="8" t="s">
        <v>9</v>
      </c>
      <c r="N249" s="8" t="s">
        <v>9</v>
      </c>
      <c r="O249" s="8" t="s">
        <v>21</v>
      </c>
      <c r="P249" s="57" t="s">
        <v>21</v>
      </c>
      <c r="Q249" s="57" t="s">
        <v>21</v>
      </c>
      <c r="R249" s="71">
        <f>S249/8</f>
        <v>82.5</v>
      </c>
      <c r="S249" s="85">
        <f>1.2*550</f>
        <v>660</v>
      </c>
      <c r="T249" s="71">
        <f t="shared" si="78"/>
        <v>3300</v>
      </c>
      <c r="U249" s="69">
        <f t="shared" si="73"/>
        <v>1.3349514563106795</v>
      </c>
      <c r="V249" s="69">
        <f t="shared" si="74"/>
        <v>10.679611650485436</v>
      </c>
    </row>
    <row r="250" spans="1:22" x14ac:dyDescent="0.25">
      <c r="A250" s="21" t="s">
        <v>148</v>
      </c>
      <c r="B250" s="21" t="s">
        <v>69</v>
      </c>
      <c r="C250" s="12" t="str">
        <f t="shared" si="71"/>
        <v>Dragon Hall: Purple Room</v>
      </c>
      <c r="D250" s="69">
        <f t="shared" si="72"/>
        <v>62.611806797853312</v>
      </c>
      <c r="E250" s="12">
        <v>17</v>
      </c>
      <c r="F250" s="12">
        <v>14.1</v>
      </c>
      <c r="G250" s="17">
        <f>E250*F250</f>
        <v>239.7</v>
      </c>
      <c r="H250" s="37">
        <v>5.2</v>
      </c>
      <c r="I250" s="37">
        <v>4.3</v>
      </c>
      <c r="J250" s="37">
        <f t="shared" si="76"/>
        <v>22.36</v>
      </c>
      <c r="K250" s="23" t="s">
        <v>9</v>
      </c>
      <c r="L250" s="23" t="s">
        <v>21</v>
      </c>
      <c r="M250" s="23" t="s">
        <v>9</v>
      </c>
      <c r="N250" s="23" t="s">
        <v>21</v>
      </c>
      <c r="O250" s="23" t="s">
        <v>21</v>
      </c>
      <c r="P250" s="23" t="s">
        <v>21</v>
      </c>
      <c r="Q250" s="23" t="s">
        <v>21</v>
      </c>
      <c r="R250" s="71">
        <f>S250/8</f>
        <v>35</v>
      </c>
      <c r="S250" s="74">
        <v>280</v>
      </c>
      <c r="T250" s="71">
        <f t="shared" si="78"/>
        <v>1400</v>
      </c>
      <c r="U250" s="69">
        <f t="shared" si="73"/>
        <v>1.5652951699463329</v>
      </c>
      <c r="V250" s="69">
        <f t="shared" si="74"/>
        <v>12.522361359570663</v>
      </c>
    </row>
    <row r="251" spans="1:22" x14ac:dyDescent="0.25">
      <c r="A251" s="6" t="s">
        <v>361</v>
      </c>
      <c r="B251" s="25" t="s">
        <v>383</v>
      </c>
      <c r="C251" s="12" t="str">
        <f t="shared" si="71"/>
        <v>RADA: Nancy Diguid Room</v>
      </c>
      <c r="D251" s="69">
        <f t="shared" si="72"/>
        <v>62.857142857142854</v>
      </c>
      <c r="E251" s="23">
        <f>H251*3.2808399</f>
        <v>22.965879300000001</v>
      </c>
      <c r="F251" s="23">
        <f>I251*3.2808399</f>
        <v>9.8425197000000004</v>
      </c>
      <c r="G251" s="23">
        <f>E251*F251</f>
        <v>226.04211943807223</v>
      </c>
      <c r="H251" s="50">
        <v>7</v>
      </c>
      <c r="I251" s="50">
        <v>3</v>
      </c>
      <c r="J251" s="50">
        <f t="shared" si="76"/>
        <v>21</v>
      </c>
      <c r="K251" s="8" t="s">
        <v>21</v>
      </c>
      <c r="L251" s="8" t="s">
        <v>21</v>
      </c>
      <c r="M251" s="8" t="s">
        <v>21</v>
      </c>
      <c r="N251" s="8" t="s">
        <v>21</v>
      </c>
      <c r="O251" s="8" t="s">
        <v>21</v>
      </c>
      <c r="P251" s="8" t="s">
        <v>21</v>
      </c>
      <c r="Q251" s="8" t="s">
        <v>21</v>
      </c>
      <c r="R251" s="62">
        <v>36</v>
      </c>
      <c r="S251" s="62">
        <v>264</v>
      </c>
      <c r="T251" s="71">
        <f t="shared" si="78"/>
        <v>1320</v>
      </c>
      <c r="U251" s="69">
        <f t="shared" si="73"/>
        <v>1.7142857142857142</v>
      </c>
      <c r="V251" s="69">
        <f t="shared" si="74"/>
        <v>12.571428571428571</v>
      </c>
    </row>
    <row r="252" spans="1:22" x14ac:dyDescent="0.25">
      <c r="A252" s="6" t="s">
        <v>420</v>
      </c>
      <c r="B252" s="25" t="s">
        <v>593</v>
      </c>
      <c r="C252" s="12" t="str">
        <f t="shared" si="71"/>
        <v>Diorama Arts Studios: Sage Room</v>
      </c>
      <c r="D252" s="69">
        <f t="shared" si="72"/>
        <v>76.19047619047619</v>
      </c>
      <c r="E252" s="13">
        <v>10.5</v>
      </c>
      <c r="F252" s="13">
        <v>10</v>
      </c>
      <c r="G252" s="14">
        <f>E252*F252</f>
        <v>105</v>
      </c>
      <c r="H252" s="50">
        <v>3.5</v>
      </c>
      <c r="I252" s="50">
        <v>3</v>
      </c>
      <c r="J252" s="50">
        <f t="shared" si="76"/>
        <v>10.5</v>
      </c>
      <c r="K252" s="8" t="s">
        <v>9</v>
      </c>
      <c r="L252" s="8" t="s">
        <v>21</v>
      </c>
      <c r="M252" s="8" t="s">
        <v>21</v>
      </c>
      <c r="N252" s="8" t="s">
        <v>21</v>
      </c>
      <c r="O252" s="8" t="s">
        <v>21</v>
      </c>
      <c r="P252" s="8" t="s">
        <v>21</v>
      </c>
      <c r="Q252" s="8" t="s">
        <v>21</v>
      </c>
      <c r="R252" s="62">
        <v>20</v>
      </c>
      <c r="S252" s="71">
        <f>R252*8</f>
        <v>160</v>
      </c>
      <c r="T252" s="71">
        <f t="shared" si="78"/>
        <v>800</v>
      </c>
      <c r="U252" s="69">
        <f t="shared" si="73"/>
        <v>1.9047619047619047</v>
      </c>
      <c r="V252" s="69">
        <f t="shared" si="74"/>
        <v>15.238095238095237</v>
      </c>
    </row>
    <row r="253" spans="1:22" x14ac:dyDescent="0.25">
      <c r="A253" s="6" t="s">
        <v>361</v>
      </c>
      <c r="B253" s="25" t="s">
        <v>382</v>
      </c>
      <c r="C253" s="12" t="str">
        <f t="shared" si="71"/>
        <v>RADA: Room 4</v>
      </c>
      <c r="D253" s="69">
        <f t="shared" si="72"/>
        <v>92.5</v>
      </c>
      <c r="E253" s="23">
        <f>H253*3.2808399</f>
        <v>13.123359600000001</v>
      </c>
      <c r="F253" s="23">
        <f>I253*3.2808399</f>
        <v>9.8425197000000004</v>
      </c>
      <c r="G253" s="23">
        <f>E253*F253</f>
        <v>129.16692539318413</v>
      </c>
      <c r="H253" s="50">
        <v>4</v>
      </c>
      <c r="I253" s="50">
        <v>3</v>
      </c>
      <c r="J253" s="50">
        <f t="shared" si="76"/>
        <v>12</v>
      </c>
      <c r="K253" s="8" t="s">
        <v>21</v>
      </c>
      <c r="L253" s="8" t="s">
        <v>21</v>
      </c>
      <c r="M253" s="8" t="s">
        <v>21</v>
      </c>
      <c r="N253" s="8" t="s">
        <v>21</v>
      </c>
      <c r="O253" s="8" t="s">
        <v>21</v>
      </c>
      <c r="P253" s="8" t="s">
        <v>21</v>
      </c>
      <c r="Q253" s="8" t="s">
        <v>21</v>
      </c>
      <c r="R253" s="62">
        <v>30</v>
      </c>
      <c r="S253" s="62">
        <v>222</v>
      </c>
      <c r="T253" s="71">
        <f t="shared" si="78"/>
        <v>1110</v>
      </c>
      <c r="U253" s="69">
        <f t="shared" si="73"/>
        <v>2.5</v>
      </c>
      <c r="V253" s="69">
        <f t="shared" si="74"/>
        <v>18.5</v>
      </c>
    </row>
    <row r="254" spans="1:22" s="8" customFormat="1" x14ac:dyDescent="0.25">
      <c r="A254" s="21" t="s">
        <v>595</v>
      </c>
      <c r="B254" s="21" t="s">
        <v>602</v>
      </c>
      <c r="C254" s="21" t="str">
        <f t="shared" si="71"/>
        <v xml:space="preserve">Carousel Spaces: Downstairs  </v>
      </c>
      <c r="D254" s="69">
        <f t="shared" si="72"/>
        <v>111.94029850746269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>S254/8</f>
        <v>375</v>
      </c>
      <c r="S254" s="74">
        <v>3000</v>
      </c>
      <c r="T254" s="73">
        <f t="shared" si="78"/>
        <v>15000</v>
      </c>
      <c r="U254" s="69">
        <f t="shared" si="73"/>
        <v>2.7985074626865671</v>
      </c>
      <c r="V254" s="69">
        <f t="shared" si="74"/>
        <v>22.388059701492537</v>
      </c>
    </row>
    <row r="255" spans="1:22" s="8" customFormat="1" x14ac:dyDescent="0.25">
      <c r="A255" s="21" t="s">
        <v>595</v>
      </c>
      <c r="B255" s="21" t="s">
        <v>601</v>
      </c>
      <c r="C255" s="21" t="str">
        <f t="shared" si="71"/>
        <v xml:space="preserve">Carousel Spaces: Upstairs  </v>
      </c>
      <c r="D255" s="69">
        <f t="shared" si="72"/>
        <v>112.5</v>
      </c>
      <c r="E255" s="23" t="s">
        <v>574</v>
      </c>
      <c r="F255" s="23" t="s">
        <v>574</v>
      </c>
      <c r="G255" s="23">
        <v>861</v>
      </c>
      <c r="H255" s="51" t="s">
        <v>574</v>
      </c>
      <c r="I255" s="51" t="s">
        <v>574</v>
      </c>
      <c r="J255" s="51">
        <v>80</v>
      </c>
      <c r="K255" s="21" t="s">
        <v>9</v>
      </c>
      <c r="L255" s="21" t="s">
        <v>9</v>
      </c>
      <c r="M255" s="21" t="s">
        <v>9</v>
      </c>
      <c r="N255" s="21" t="s">
        <v>9</v>
      </c>
      <c r="O255" s="21" t="s">
        <v>21</v>
      </c>
      <c r="P255" s="21" t="s">
        <v>21</v>
      </c>
      <c r="Q255" s="21" t="s">
        <v>21</v>
      </c>
      <c r="R255" s="73">
        <f>S255/8</f>
        <v>225</v>
      </c>
      <c r="S255" s="74">
        <v>1800</v>
      </c>
      <c r="T255" s="73">
        <f t="shared" si="78"/>
        <v>9000</v>
      </c>
      <c r="U255" s="69">
        <f t="shared" si="73"/>
        <v>2.8125</v>
      </c>
      <c r="V255" s="69">
        <f t="shared" si="74"/>
        <v>22.5</v>
      </c>
    </row>
    <row r="256" spans="1:22" s="8" customFormat="1" x14ac:dyDescent="0.25">
      <c r="C256" s="12"/>
      <c r="D256" s="72"/>
      <c r="G256" s="14"/>
      <c r="H256" s="50"/>
      <c r="I256" s="50"/>
      <c r="J256" s="50"/>
      <c r="Q256" s="8" t="s">
        <v>755</v>
      </c>
      <c r="R256" s="86">
        <f>COUNT(R9:R255)</f>
        <v>247</v>
      </c>
      <c r="S256" s="72"/>
      <c r="T256" s="72"/>
      <c r="U256" s="72"/>
      <c r="V256" s="72"/>
    </row>
    <row r="257" spans="1:22" s="8" customFormat="1" x14ac:dyDescent="0.25">
      <c r="A257" s="25"/>
      <c r="C257" s="12"/>
      <c r="D257" s="72"/>
      <c r="G257" s="14"/>
      <c r="H257" s="50"/>
      <c r="I257" s="50"/>
      <c r="J257" s="50"/>
      <c r="Q257" s="25"/>
      <c r="R257" s="72"/>
      <c r="S257" s="72"/>
      <c r="T257" s="72"/>
      <c r="U257" s="72"/>
      <c r="V257" s="72"/>
    </row>
    <row r="258" spans="1:22" s="8" customFormat="1" x14ac:dyDescent="0.25">
      <c r="D258" s="72"/>
      <c r="G258" s="14"/>
      <c r="H258" s="50"/>
      <c r="I258" s="50"/>
      <c r="J258" s="50"/>
      <c r="Q258" s="25"/>
      <c r="R258" s="72"/>
      <c r="S258" s="72"/>
      <c r="T258" s="72"/>
      <c r="U258" s="72"/>
      <c r="V258" s="72"/>
    </row>
    <row r="259" spans="1:22" s="8" customFormat="1" x14ac:dyDescent="0.25">
      <c r="D259" s="72"/>
      <c r="G259" s="14"/>
      <c r="H259" s="50"/>
      <c r="I259" s="50"/>
      <c r="J259" s="50"/>
      <c r="R259" s="72"/>
      <c r="S259" s="72"/>
      <c r="T259" s="72"/>
      <c r="U259" s="72"/>
      <c r="V259" s="72"/>
    </row>
    <row r="260" spans="1:22" s="8" customFormat="1" x14ac:dyDescent="0.25">
      <c r="D260" s="72"/>
      <c r="G260" s="14"/>
      <c r="H260" s="50"/>
      <c r="I260" s="50"/>
      <c r="J260" s="50"/>
      <c r="R260" s="72"/>
      <c r="S260" s="72"/>
      <c r="T260" s="72"/>
      <c r="U260" s="72"/>
      <c r="V260" s="72"/>
    </row>
    <row r="261" spans="1:22" s="8" customFormat="1" x14ac:dyDescent="0.25">
      <c r="D261" s="72"/>
      <c r="G261" s="14"/>
      <c r="H261" s="50"/>
      <c r="I261" s="50"/>
      <c r="J261" s="50"/>
      <c r="R261" s="72"/>
      <c r="S261" s="72"/>
      <c r="T261" s="72"/>
      <c r="U261" s="72"/>
      <c r="V261" s="72"/>
    </row>
    <row r="262" spans="1:22" s="8" customFormat="1" x14ac:dyDescent="0.25">
      <c r="D262" s="72"/>
      <c r="G262" s="14"/>
      <c r="H262" s="50"/>
      <c r="I262" s="50"/>
      <c r="J262" s="50"/>
      <c r="R262" s="72"/>
      <c r="S262" s="72"/>
      <c r="T262" s="72"/>
      <c r="U262" s="72"/>
      <c r="V262" s="72"/>
    </row>
    <row r="263" spans="1:22" s="8" customFormat="1" x14ac:dyDescent="0.25">
      <c r="D263" s="72"/>
      <c r="G263" s="14"/>
      <c r="H263" s="50"/>
      <c r="I263" s="50"/>
      <c r="J263" s="50"/>
      <c r="R263" s="72"/>
      <c r="S263" s="72"/>
      <c r="T263" s="72"/>
      <c r="U263" s="72"/>
      <c r="V263" s="72"/>
    </row>
    <row r="264" spans="1:22" s="8" customFormat="1" x14ac:dyDescent="0.25">
      <c r="D264" s="72"/>
      <c r="G264" s="14"/>
      <c r="H264" s="50"/>
      <c r="I264" s="50"/>
      <c r="J264" s="50"/>
      <c r="R264" s="72"/>
      <c r="S264" s="72"/>
      <c r="T264" s="72"/>
      <c r="U264" s="72"/>
      <c r="V264" s="72"/>
    </row>
    <row r="265" spans="1:22" s="8" customFormat="1" x14ac:dyDescent="0.25">
      <c r="D265" s="72"/>
      <c r="G265" s="14"/>
      <c r="H265" s="50"/>
      <c r="I265" s="50"/>
      <c r="J265" s="50"/>
      <c r="R265" s="72"/>
      <c r="S265" s="72"/>
      <c r="T265" s="72"/>
      <c r="U265" s="72"/>
      <c r="V265" s="72"/>
    </row>
    <row r="266" spans="1:22" s="8" customFormat="1" x14ac:dyDescent="0.25">
      <c r="D266" s="72"/>
      <c r="G266" s="14"/>
      <c r="H266" s="50"/>
      <c r="I266" s="50"/>
      <c r="J266" s="50"/>
      <c r="R266" s="72"/>
      <c r="S266" s="72"/>
      <c r="T266" s="72"/>
      <c r="U266" s="72"/>
      <c r="V266" s="72"/>
    </row>
    <row r="267" spans="1:22" s="8" customFormat="1" x14ac:dyDescent="0.25">
      <c r="D267" s="72"/>
      <c r="G267" s="14"/>
      <c r="H267" s="50"/>
      <c r="I267" s="50"/>
      <c r="J267" s="50"/>
      <c r="R267" s="72"/>
      <c r="S267" s="72"/>
      <c r="T267" s="72"/>
      <c r="U267" s="72"/>
      <c r="V267" s="72"/>
    </row>
    <row r="268" spans="1:22" s="8" customFormat="1" x14ac:dyDescent="0.25">
      <c r="D268" s="72"/>
      <c r="G268" s="14"/>
      <c r="H268" s="50"/>
      <c r="I268" s="50"/>
      <c r="J268" s="50"/>
      <c r="R268" s="72"/>
      <c r="S268" s="72"/>
      <c r="T268" s="72"/>
      <c r="U268" s="72"/>
      <c r="V268" s="72"/>
    </row>
    <row r="269" spans="1:22" s="8" customFormat="1" x14ac:dyDescent="0.25">
      <c r="D269" s="72"/>
      <c r="G269" s="14"/>
      <c r="H269" s="50"/>
      <c r="I269" s="50"/>
      <c r="J269" s="50"/>
      <c r="R269" s="72"/>
      <c r="S269" s="72"/>
      <c r="T269" s="72"/>
      <c r="U269" s="72"/>
      <c r="V269" s="72"/>
    </row>
    <row r="270" spans="1:22" s="8" customFormat="1" x14ac:dyDescent="0.25">
      <c r="D270" s="72"/>
      <c r="G270" s="14"/>
      <c r="H270" s="50"/>
      <c r="I270" s="50"/>
      <c r="J270" s="50"/>
      <c r="R270" s="72"/>
      <c r="S270" s="72"/>
      <c r="T270" s="72"/>
      <c r="U270" s="72"/>
      <c r="V270" s="72"/>
    </row>
    <row r="271" spans="1:22" s="8" customFormat="1" x14ac:dyDescent="0.25">
      <c r="D271" s="72"/>
      <c r="G271" s="14"/>
      <c r="H271" s="50"/>
      <c r="I271" s="50"/>
      <c r="J271" s="50"/>
      <c r="R271" s="72"/>
      <c r="S271" s="72"/>
      <c r="T271" s="72"/>
      <c r="U271" s="72"/>
      <c r="V271" s="72"/>
    </row>
    <row r="272" spans="1:22" s="8" customFormat="1" x14ac:dyDescent="0.25">
      <c r="D272" s="72"/>
      <c r="G272" s="14"/>
      <c r="H272" s="50"/>
      <c r="I272" s="50"/>
      <c r="J272" s="50"/>
      <c r="R272" s="72"/>
      <c r="S272" s="72"/>
      <c r="T272" s="72"/>
      <c r="U272" s="72"/>
      <c r="V272" s="72"/>
    </row>
    <row r="273" spans="4:22" s="8" customFormat="1" x14ac:dyDescent="0.25">
      <c r="D273" s="72"/>
      <c r="G273" s="14"/>
      <c r="H273" s="50"/>
      <c r="I273" s="50"/>
      <c r="J273" s="50"/>
      <c r="R273" s="72"/>
      <c r="S273" s="72"/>
      <c r="T273" s="72"/>
      <c r="U273" s="72"/>
      <c r="V273" s="72"/>
    </row>
    <row r="274" spans="4:22" s="8" customFormat="1" x14ac:dyDescent="0.25">
      <c r="D274" s="72"/>
      <c r="G274" s="14"/>
      <c r="H274" s="50"/>
      <c r="I274" s="50"/>
      <c r="J274" s="50"/>
      <c r="R274" s="72"/>
      <c r="S274" s="72"/>
      <c r="T274" s="72"/>
      <c r="U274" s="72"/>
      <c r="V274" s="72"/>
    </row>
    <row r="275" spans="4:22" s="8" customFormat="1" x14ac:dyDescent="0.25">
      <c r="D275" s="72"/>
      <c r="G275" s="14"/>
      <c r="H275" s="50"/>
      <c r="I275" s="50"/>
      <c r="J275" s="50"/>
      <c r="R275" s="72"/>
      <c r="S275" s="72"/>
      <c r="T275" s="72"/>
      <c r="U275" s="72"/>
      <c r="V275" s="72"/>
    </row>
    <row r="276" spans="4:22" s="8" customFormat="1" x14ac:dyDescent="0.25">
      <c r="D276" s="72"/>
      <c r="G276" s="14"/>
      <c r="H276" s="50"/>
      <c r="I276" s="50"/>
      <c r="J276" s="50"/>
      <c r="R276" s="72"/>
      <c r="S276" s="72"/>
      <c r="T276" s="72"/>
      <c r="U276" s="72"/>
      <c r="V276" s="72"/>
    </row>
    <row r="277" spans="4:22" s="8" customFormat="1" x14ac:dyDescent="0.25">
      <c r="D277" s="72"/>
      <c r="G277" s="14"/>
      <c r="H277" s="50"/>
      <c r="I277" s="50"/>
      <c r="J277" s="50"/>
      <c r="R277" s="72"/>
      <c r="S277" s="72"/>
      <c r="T277" s="72"/>
      <c r="U277" s="72"/>
      <c r="V277" s="72"/>
    </row>
    <row r="278" spans="4:22" s="8" customFormat="1" x14ac:dyDescent="0.25">
      <c r="D278" s="72"/>
      <c r="G278" s="14"/>
      <c r="H278" s="50"/>
      <c r="I278" s="50"/>
      <c r="J278" s="50"/>
      <c r="R278" s="72"/>
      <c r="S278" s="72"/>
      <c r="T278" s="72"/>
      <c r="U278" s="72"/>
      <c r="V278" s="72"/>
    </row>
    <row r="279" spans="4:22" s="8" customFormat="1" x14ac:dyDescent="0.25">
      <c r="D279" s="72"/>
      <c r="G279" s="14"/>
      <c r="H279" s="50"/>
      <c r="I279" s="50"/>
      <c r="J279" s="50"/>
      <c r="R279" s="72"/>
      <c r="S279" s="72"/>
      <c r="T279" s="72"/>
      <c r="U279" s="72"/>
      <c r="V279" s="72"/>
    </row>
    <row r="280" spans="4:22" s="8" customFormat="1" x14ac:dyDescent="0.25">
      <c r="D280" s="72"/>
      <c r="G280" s="14"/>
      <c r="H280" s="50"/>
      <c r="I280" s="50"/>
      <c r="J280" s="50"/>
      <c r="R280" s="72"/>
      <c r="S280" s="72"/>
      <c r="T280" s="72"/>
      <c r="U280" s="72"/>
      <c r="V280" s="72"/>
    </row>
    <row r="281" spans="4:22" s="8" customFormat="1" x14ac:dyDescent="0.25">
      <c r="D281" s="72"/>
      <c r="G281" s="14"/>
      <c r="H281" s="50"/>
      <c r="I281" s="50"/>
      <c r="J281" s="50"/>
      <c r="R281" s="72"/>
      <c r="S281" s="72"/>
      <c r="T281" s="72"/>
      <c r="U281" s="72"/>
      <c r="V281" s="72"/>
    </row>
    <row r="282" spans="4:22" s="8" customFormat="1" x14ac:dyDescent="0.25">
      <c r="D282" s="72"/>
      <c r="G282" s="14"/>
      <c r="H282" s="50"/>
      <c r="I282" s="50"/>
      <c r="J282" s="50"/>
      <c r="R282" s="72"/>
      <c r="S282" s="72"/>
      <c r="T282" s="72"/>
      <c r="U282" s="72"/>
      <c r="V282" s="72"/>
    </row>
    <row r="283" spans="4:22" s="8" customFormat="1" x14ac:dyDescent="0.25">
      <c r="D283" s="72"/>
      <c r="G283" s="14"/>
      <c r="H283" s="50"/>
      <c r="I283" s="50"/>
      <c r="J283" s="50"/>
      <c r="R283" s="72"/>
      <c r="S283" s="72"/>
      <c r="T283" s="72"/>
      <c r="U283" s="72"/>
      <c r="V283" s="72"/>
    </row>
    <row r="284" spans="4:22" s="8" customFormat="1" x14ac:dyDescent="0.25">
      <c r="D284" s="72"/>
      <c r="G284" s="14"/>
      <c r="H284" s="50"/>
      <c r="I284" s="50"/>
      <c r="J284" s="50"/>
      <c r="R284" s="72"/>
      <c r="S284" s="72"/>
      <c r="T284" s="72"/>
      <c r="U284" s="72"/>
      <c r="V284" s="72"/>
    </row>
    <row r="285" spans="4:22" s="8" customFormat="1" x14ac:dyDescent="0.25">
      <c r="D285" s="72"/>
      <c r="G285" s="14"/>
      <c r="H285" s="50"/>
      <c r="I285" s="50"/>
      <c r="J285" s="50"/>
      <c r="R285" s="72"/>
      <c r="S285" s="72"/>
      <c r="T285" s="72"/>
      <c r="U285" s="72"/>
      <c r="V285" s="72"/>
    </row>
    <row r="286" spans="4:22" s="8" customFormat="1" x14ac:dyDescent="0.25">
      <c r="D286" s="72"/>
      <c r="G286" s="14"/>
      <c r="H286" s="50"/>
      <c r="I286" s="50"/>
      <c r="J286" s="50"/>
      <c r="R286" s="72"/>
      <c r="S286" s="72"/>
      <c r="T286" s="72"/>
      <c r="U286" s="72"/>
      <c r="V286" s="72"/>
    </row>
    <row r="287" spans="4:22" s="8" customFormat="1" x14ac:dyDescent="0.25">
      <c r="D287" s="72"/>
      <c r="G287" s="14"/>
      <c r="H287" s="50"/>
      <c r="I287" s="50"/>
      <c r="J287" s="50"/>
      <c r="R287" s="72"/>
      <c r="S287" s="72"/>
      <c r="T287" s="72"/>
      <c r="U287" s="72"/>
      <c r="V287" s="72"/>
    </row>
    <row r="288" spans="4:22" s="8" customFormat="1" x14ac:dyDescent="0.25">
      <c r="D288" s="72"/>
      <c r="G288" s="14"/>
      <c r="H288" s="50"/>
      <c r="I288" s="50"/>
      <c r="J288" s="50"/>
      <c r="R288" s="72"/>
      <c r="S288" s="72"/>
      <c r="T288" s="72"/>
      <c r="U288" s="72"/>
      <c r="V288" s="72"/>
    </row>
    <row r="289" spans="4:22" s="8" customFormat="1" x14ac:dyDescent="0.25">
      <c r="D289" s="72"/>
      <c r="G289" s="14"/>
      <c r="H289" s="50"/>
      <c r="I289" s="50"/>
      <c r="J289" s="50"/>
      <c r="R289" s="72"/>
      <c r="S289" s="72"/>
      <c r="T289" s="72"/>
      <c r="U289" s="72"/>
      <c r="V289" s="72"/>
    </row>
    <row r="290" spans="4:22" s="8" customFormat="1" x14ac:dyDescent="0.25">
      <c r="D290" s="72"/>
      <c r="G290" s="14"/>
      <c r="H290" s="50"/>
      <c r="I290" s="50"/>
      <c r="J290" s="50"/>
      <c r="R290" s="72"/>
      <c r="S290" s="72"/>
      <c r="T290" s="72"/>
      <c r="U290" s="72"/>
      <c r="V290" s="72"/>
    </row>
    <row r="291" spans="4:22" s="8" customFormat="1" x14ac:dyDescent="0.25">
      <c r="D291" s="72"/>
      <c r="G291" s="14"/>
      <c r="H291" s="50"/>
      <c r="I291" s="50"/>
      <c r="J291" s="50"/>
      <c r="R291" s="72"/>
      <c r="S291" s="72"/>
      <c r="T291" s="72"/>
      <c r="U291" s="72"/>
      <c r="V291" s="72"/>
    </row>
    <row r="292" spans="4:22" s="8" customFormat="1" x14ac:dyDescent="0.25">
      <c r="D292" s="72"/>
      <c r="G292" s="14"/>
      <c r="H292" s="50"/>
      <c r="I292" s="50"/>
      <c r="J292" s="50"/>
      <c r="R292" s="72"/>
      <c r="S292" s="72"/>
      <c r="T292" s="72"/>
      <c r="U292" s="72"/>
      <c r="V292" s="72"/>
    </row>
    <row r="293" spans="4:22" s="8" customFormat="1" x14ac:dyDescent="0.25">
      <c r="D293" s="72"/>
      <c r="G293" s="14"/>
      <c r="H293" s="50"/>
      <c r="I293" s="50"/>
      <c r="J293" s="50"/>
      <c r="R293" s="72"/>
      <c r="S293" s="72"/>
      <c r="T293" s="72"/>
      <c r="U293" s="72"/>
      <c r="V293" s="72"/>
    </row>
    <row r="294" spans="4:22" s="8" customFormat="1" x14ac:dyDescent="0.25">
      <c r="D294" s="72"/>
      <c r="G294" s="14"/>
      <c r="H294" s="50"/>
      <c r="I294" s="50"/>
      <c r="J294" s="50"/>
      <c r="R294" s="72"/>
      <c r="S294" s="72"/>
      <c r="T294" s="72"/>
      <c r="U294" s="72"/>
      <c r="V294" s="72"/>
    </row>
    <row r="295" spans="4:22" s="8" customFormat="1" x14ac:dyDescent="0.25">
      <c r="D295" s="72"/>
      <c r="G295" s="14"/>
      <c r="H295" s="50"/>
      <c r="I295" s="50"/>
      <c r="J295" s="50"/>
      <c r="R295" s="72"/>
      <c r="S295" s="72"/>
      <c r="T295" s="72"/>
      <c r="U295" s="72"/>
      <c r="V295" s="72"/>
    </row>
    <row r="296" spans="4:22" s="8" customFormat="1" x14ac:dyDescent="0.25">
      <c r="D296" s="72"/>
      <c r="G296" s="14"/>
      <c r="H296" s="50"/>
      <c r="I296" s="50"/>
      <c r="J296" s="50"/>
      <c r="R296" s="72"/>
      <c r="S296" s="72"/>
      <c r="T296" s="72"/>
      <c r="U296" s="72"/>
      <c r="V296" s="72"/>
    </row>
    <row r="297" spans="4:22" s="8" customFormat="1" x14ac:dyDescent="0.25">
      <c r="D297" s="72"/>
      <c r="G297" s="14"/>
      <c r="H297" s="50"/>
      <c r="I297" s="50"/>
      <c r="J297" s="50"/>
      <c r="R297" s="72"/>
      <c r="S297" s="72"/>
      <c r="T297" s="72"/>
      <c r="U297" s="72"/>
      <c r="V297" s="72"/>
    </row>
    <row r="298" spans="4:22" s="8" customFormat="1" x14ac:dyDescent="0.25">
      <c r="D298" s="72"/>
      <c r="G298" s="14"/>
      <c r="H298" s="50"/>
      <c r="I298" s="50"/>
      <c r="J298" s="50"/>
      <c r="R298" s="72"/>
      <c r="S298" s="72"/>
      <c r="T298" s="72"/>
      <c r="U298" s="72"/>
      <c r="V298" s="72"/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Notes</vt:lpstr>
      <vt:lpstr>Main Sheet</vt:lpstr>
      <vt:lpstr>hourly cost</vt:lpstr>
      <vt:lpstr>daily cost</vt:lpstr>
      <vt:lpstr>weekly cost</vt:lpstr>
      <vt:lpstr>£ per m2 (hourly)</vt:lpstr>
      <vt:lpstr>£ per m2 (daily)</vt:lpstr>
      <vt:lpstr>£ per m2 (weekly)</vt:lpstr>
      <vt:lpstr>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Mansfield</dc:creator>
  <cp:lastModifiedBy>Louise Goodman</cp:lastModifiedBy>
  <dcterms:created xsi:type="dcterms:W3CDTF">2013-04-29T13:24:46Z</dcterms:created>
  <dcterms:modified xsi:type="dcterms:W3CDTF">2016-07-22T09:32:14Z</dcterms:modified>
</cp:coreProperties>
</file>